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350" windowHeight="7000" firstSheet="1" activeTab="3"/>
  </bookViews>
  <sheets>
    <sheet name="主体结构" sheetId="4" r:id="rId1"/>
    <sheet name="建筑节能" sheetId="3" r:id="rId2"/>
    <sheet name="门窗三性" sheetId="2" r:id="rId3"/>
    <sheet name="室内环境" sheetId="1" r:id="rId4"/>
  </sheets>
  <definedNames>
    <definedName name="_xlnm.Print_Titles" localSheetId="2">门窗三性!#REF!</definedName>
    <definedName name="_xlnm.Print_Area" localSheetId="1">建筑节能!#REF!</definedName>
    <definedName name="_xlnm.Print_Titles" localSheetId="1">建筑节能!#REF!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Lenovo</author>
  </authors>
  <commentList>
    <comment ref="F4" authorId="0">
      <text>
        <r>
          <rPr>
            <b/>
            <sz val="9"/>
            <rFont val="宋体"/>
            <charset val="134"/>
          </rPr>
          <t>Lenovo:</t>
        </r>
        <r>
          <rPr>
            <sz val="9"/>
            <rFont val="宋体"/>
            <charset val="134"/>
          </rPr>
          <t xml:space="preserve">
基础常规检测已包含
</t>
        </r>
      </text>
    </comment>
    <comment ref="F5" authorId="0">
      <text>
        <r>
          <rPr>
            <b/>
            <sz val="9"/>
            <rFont val="宋体"/>
            <charset val="134"/>
          </rPr>
          <t>Lenovo:</t>
        </r>
        <r>
          <rPr>
            <sz val="9"/>
            <rFont val="宋体"/>
            <charset val="134"/>
          </rPr>
          <t xml:space="preserve">
基础常规检测已包含
</t>
        </r>
      </text>
    </comment>
    <comment ref="F9" authorId="0">
      <text>
        <r>
          <rPr>
            <b/>
            <sz val="9"/>
            <rFont val="宋体"/>
            <charset val="134"/>
          </rPr>
          <t>Lenovo:</t>
        </r>
        <r>
          <rPr>
            <sz val="9"/>
            <rFont val="宋体"/>
            <charset val="134"/>
          </rPr>
          <t xml:space="preserve">
基础常规检测已包含
</t>
        </r>
      </text>
    </comment>
    <comment ref="F11" authorId="0">
      <text>
        <r>
          <rPr>
            <b/>
            <sz val="9"/>
            <rFont val="宋体"/>
            <charset val="134"/>
          </rPr>
          <t>Lenovo:</t>
        </r>
        <r>
          <rPr>
            <sz val="9"/>
            <rFont val="宋体"/>
            <charset val="134"/>
          </rPr>
          <t xml:space="preserve">
基础常规检测已包含
</t>
        </r>
      </text>
    </comment>
    <comment ref="F25" authorId="0">
      <text>
        <r>
          <rPr>
            <b/>
            <sz val="9"/>
            <rFont val="宋体"/>
            <charset val="134"/>
          </rPr>
          <t>Lenovo:</t>
        </r>
        <r>
          <rPr>
            <sz val="9"/>
            <rFont val="宋体"/>
            <charset val="134"/>
          </rPr>
          <t xml:space="preserve">
基础常规检测已包含</t>
        </r>
      </text>
    </comment>
    <comment ref="F30" authorId="0">
      <text>
        <r>
          <rPr>
            <b/>
            <sz val="9"/>
            <rFont val="宋体"/>
            <charset val="134"/>
          </rPr>
          <t>Lenovo:</t>
        </r>
        <r>
          <rPr>
            <sz val="9"/>
            <rFont val="宋体"/>
            <charset val="134"/>
          </rPr>
          <t xml:space="preserve">
包含在门窗三性检测中</t>
        </r>
      </text>
    </comment>
  </commentList>
</comments>
</file>

<file path=xl/comments2.xml><?xml version="1.0" encoding="utf-8"?>
<comments xmlns="http://schemas.openxmlformats.org/spreadsheetml/2006/main">
  <authors>
    <author>Lenovo</author>
  </authors>
  <commentList>
    <comment ref="F8" authorId="0">
      <text>
        <r>
          <rPr>
            <b/>
            <sz val="9"/>
            <rFont val="宋体"/>
            <charset val="134"/>
          </rPr>
          <t>Lenovo:</t>
        </r>
        <r>
          <rPr>
            <sz val="9"/>
            <rFont val="宋体"/>
            <charset val="134"/>
          </rPr>
          <t xml:space="preserve">
基础常规检测包含(尺寸）
</t>
        </r>
      </text>
    </comment>
  </commentList>
</comments>
</file>

<file path=xl/sharedStrings.xml><?xml version="1.0" encoding="utf-8"?>
<sst xmlns="http://schemas.openxmlformats.org/spreadsheetml/2006/main" count="517" uniqueCount="159">
  <si>
    <t>广东海南先进制造业合作产业园保障性租赁住房项目
主体结构检测工程量清单</t>
  </si>
  <si>
    <t>序号</t>
  </si>
  <si>
    <t>项目名称</t>
  </si>
  <si>
    <t>单位</t>
  </si>
  <si>
    <t>检测工作量</t>
  </si>
  <si>
    <t>单价
（元/构件）</t>
  </si>
  <si>
    <t>合计金额(元)</t>
  </si>
  <si>
    <t>备注</t>
  </si>
  <si>
    <t>抽检数量</t>
  </si>
  <si>
    <t>抽检层数</t>
  </si>
  <si>
    <t>一</t>
  </si>
  <si>
    <t>地下室</t>
  </si>
  <si>
    <t>混凝土强度</t>
  </si>
  <si>
    <t>构件</t>
  </si>
  <si>
    <t>（回弹法）</t>
  </si>
  <si>
    <t>钢筋保护层</t>
  </si>
  <si>
    <t>（电磁感应法）</t>
  </si>
  <si>
    <t>楼板厚度</t>
  </si>
  <si>
    <t>结构实体位置与尺寸偏差（截面尺寸、层高）</t>
  </si>
  <si>
    <t>二</t>
  </si>
  <si>
    <t>1号楼地下室</t>
  </si>
  <si>
    <t>三</t>
  </si>
  <si>
    <t>1号楼</t>
  </si>
  <si>
    <t>四</t>
  </si>
  <si>
    <t>2#楼地下室</t>
  </si>
  <si>
    <t>五</t>
  </si>
  <si>
    <t>2#楼</t>
  </si>
  <si>
    <t>六</t>
  </si>
  <si>
    <t>3#楼地下室</t>
  </si>
  <si>
    <t xml:space="preserve">七 </t>
  </si>
  <si>
    <t>3#楼</t>
  </si>
  <si>
    <t>八</t>
  </si>
  <si>
    <t>4号楼地下室</t>
  </si>
  <si>
    <t>九</t>
  </si>
  <si>
    <t>4号楼</t>
  </si>
  <si>
    <t>十</t>
  </si>
  <si>
    <t>5#楼地下室</t>
  </si>
  <si>
    <t>十一</t>
  </si>
  <si>
    <t>5#楼</t>
  </si>
  <si>
    <t>十二</t>
  </si>
  <si>
    <t>6#楼地下室</t>
  </si>
  <si>
    <t>十三</t>
  </si>
  <si>
    <t>6#楼</t>
  </si>
  <si>
    <t>十四</t>
  </si>
  <si>
    <t>7号楼地下室</t>
  </si>
  <si>
    <t>十五</t>
  </si>
  <si>
    <t>7号楼</t>
  </si>
  <si>
    <t>十六</t>
  </si>
  <si>
    <t>8#楼地下室</t>
  </si>
  <si>
    <t>十七</t>
  </si>
  <si>
    <t>8#楼</t>
  </si>
  <si>
    <t>十八</t>
  </si>
  <si>
    <t>9#楼地下室</t>
  </si>
  <si>
    <t>十九</t>
  </si>
  <si>
    <t>9#楼</t>
  </si>
  <si>
    <t>二十</t>
  </si>
  <si>
    <t>10号楼地下室</t>
  </si>
  <si>
    <t>二十一</t>
  </si>
  <si>
    <t>10号楼</t>
  </si>
  <si>
    <t>二十二</t>
  </si>
  <si>
    <t>1#服务设施用房</t>
  </si>
  <si>
    <t>二十三</t>
  </si>
  <si>
    <t>礼仪门楼</t>
  </si>
  <si>
    <t>合计（元）</t>
  </si>
  <si>
    <t>海南省房屋建筑与市政基础设施
工程检测收费参考价（2021版）3折</t>
  </si>
  <si>
    <t>含税，增值税税率6%</t>
  </si>
  <si>
    <t>广东海南先进制造业合作产业园保障性租赁住房项目建筑节能检测工程量清单</t>
  </si>
  <si>
    <t>检测项目</t>
  </si>
  <si>
    <t>检测参数</t>
  </si>
  <si>
    <t>检测数量</t>
  </si>
  <si>
    <t>综合单价</t>
  </si>
  <si>
    <t>综合总价</t>
  </si>
  <si>
    <t>内容</t>
  </si>
  <si>
    <t>墙体节能</t>
  </si>
  <si>
    <t>蒸压加气混凝土砌块</t>
  </si>
  <si>
    <t>干密度</t>
  </si>
  <si>
    <t>组</t>
  </si>
  <si>
    <t>元/组</t>
  </si>
  <si>
    <t>同厂家、同品种产品，保温墙体面积5000㎡以内抽检1次；每增加5000㎡（不足亦按此计算），增加抽检1次；同工程项目、同施工单位且同时施工的多个单位工程，可合并计算抽检面积。</t>
  </si>
  <si>
    <t>抗压强度</t>
  </si>
  <si>
    <t>含水率</t>
  </si>
  <si>
    <t>导热系数</t>
  </si>
  <si>
    <t>项</t>
  </si>
  <si>
    <t>镀锌电焊网</t>
  </si>
  <si>
    <t>焊点抗拉力</t>
  </si>
  <si>
    <t>耐碱网格布</t>
  </si>
  <si>
    <t>断裂强力、耐碱强力保留率</t>
  </si>
  <si>
    <t>断裂伸长率</t>
  </si>
  <si>
    <t>抗裂砂浆</t>
  </si>
  <si>
    <t>粘结强度</t>
  </si>
  <si>
    <t>可操作时间</t>
  </si>
  <si>
    <t>压折比</t>
  </si>
  <si>
    <t>墙体结构传热系数</t>
  </si>
  <si>
    <t>室内检测、每单位工程同一保温构造的墙面抽一次或同一项目工程建筑面积每10000㎡抽检一次。</t>
  </si>
  <si>
    <t>外墙节能构造钻芯</t>
  </si>
  <si>
    <t>芯</t>
  </si>
  <si>
    <t>带保温层的外墙节能构造，每单位工程、每种类型外墙抽检3处，每单位工程、每种保温做法抽检不少于3处。</t>
  </si>
  <si>
    <t>屋面节能</t>
  </si>
  <si>
    <t>挤塑聚苯乙烯泡沫板</t>
  </si>
  <si>
    <t>同厂家、同品种产品，屋面面积1000㎡以内抽检1次；每增加1000㎡应增加抽检1次</t>
  </si>
  <si>
    <t>压缩强度</t>
  </si>
  <si>
    <t>密度</t>
  </si>
  <si>
    <t>吸水率</t>
  </si>
  <si>
    <t>配电与照明节能</t>
  </si>
  <si>
    <t>照度与照明功率密度</t>
  </si>
  <si>
    <t>照度</t>
  </si>
  <si>
    <t>点</t>
  </si>
  <si>
    <t>元/点</t>
  </si>
  <si>
    <t>各类典型功能区域，每类检查不少于2处</t>
  </si>
  <si>
    <t>功率密度</t>
  </si>
  <si>
    <t>电线电缆（常规）</t>
  </si>
  <si>
    <t>常规检测参数</t>
  </si>
  <si>
    <t>（默认以单芯单价,多芯则按芯收费）</t>
  </si>
  <si>
    <t>电缆电线（节能）</t>
  </si>
  <si>
    <t>导体电阻</t>
  </si>
  <si>
    <t>同一厂家各种规格总数的10%，且不少于2个规格。</t>
  </si>
  <si>
    <t>门窗节能</t>
  </si>
  <si>
    <t>遮阳系数</t>
  </si>
  <si>
    <t>可见光透射比</t>
  </si>
  <si>
    <t>中空玻璃密封性能</t>
  </si>
  <si>
    <t>中空玻璃露点</t>
  </si>
  <si>
    <t>合计</t>
  </si>
  <si>
    <t>琼价费[2013]504号文5折</t>
  </si>
  <si>
    <t>广东海南先进制造业合作产业园保障性项目门窗三性检测工程量清单</t>
  </si>
  <si>
    <t>门窗物理三性</t>
  </si>
  <si>
    <t>门窗三性</t>
  </si>
  <si>
    <t>气密性</t>
  </si>
  <si>
    <t>㎡</t>
  </si>
  <si>
    <t>元/㎡</t>
  </si>
  <si>
    <t>0-2000㎡的工程，每增加500㎡加抽一组检测（增加不足500㎡但超过250㎡，加抽一组）门窗总面积在2000㎡以上，超过2000㎡，每增加1000㎡加抽一组检测（增加不足1000㎡但超过500㎡，同样加抽一组。</t>
  </si>
  <si>
    <t>水密性</t>
  </si>
  <si>
    <t>抗风压性能</t>
  </si>
  <si>
    <t>铝合金型材</t>
  </si>
  <si>
    <t>膜厚/涂层厚度</t>
  </si>
  <si>
    <t>每批次取型材根数的1%，不少于10根（每1000根一个批次）</t>
  </si>
  <si>
    <t>壁厚</t>
  </si>
  <si>
    <t>韦氏硬度</t>
  </si>
  <si>
    <t>广东海南先进制造业合作产业园保障性项目室内环境监测工程量清单</t>
  </si>
  <si>
    <t>室内环境</t>
  </si>
  <si>
    <t>氡</t>
  </si>
  <si>
    <t>m2</t>
  </si>
  <si>
    <t>元/m2</t>
  </si>
  <si>
    <t>1、民用建筑工程验收时,应抽检每个建筑单体有代表性的房间室内环境污染物浓度,抽检量不得少于房间总数的5%,每个建筑单体不得少于3间，当房间总数少于3间时,应全数检测。
2、幼儿园、学校教室、学生宿舍、老年人照料房屋设施室内
装饰装修验收时，抽检量不得少于房间总数的50%,且不得少于20间。当房间总数不大于20间时,应全数检测。</t>
  </si>
  <si>
    <t>甲醛</t>
  </si>
  <si>
    <t>氨</t>
  </si>
  <si>
    <t>苯</t>
  </si>
  <si>
    <t>TV0C</t>
  </si>
  <si>
    <t>甲苯</t>
  </si>
  <si>
    <t>二甲苯</t>
  </si>
  <si>
    <t>室内声环境</t>
  </si>
  <si>
    <t>噪声</t>
  </si>
  <si>
    <t>室外噪声</t>
  </si>
  <si>
    <t>应在建筑周边四个方位各布设1个测量点，当建筑物对噪声敏感时，应在离该建筑物最近的方位增加1-2个测量点</t>
  </si>
  <si>
    <t>构件声学性能</t>
  </si>
  <si>
    <t>室内混响时间</t>
  </si>
  <si>
    <t>根据资料核查情况，选取典型功能空间或构件，每栋建筑每个功能空间或构件至少抽测1处进行室内声环境检测。</t>
  </si>
  <si>
    <t>楼板和分户墙空气声隔声性能</t>
  </si>
  <si>
    <t>外墙构件和外墙空气声隔声性能</t>
  </si>
  <si>
    <t>楼板撞击声隔声性能</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</si>
</sst>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s>
  <fonts count="37">
    <font>
      <sz val="11"/>
      <color theme="1"/>
      <name val="宋体"/>
      <charset val="134"/>
      <scheme val="minor"/>
    </font>
    <font>
      <sz val="11"/>
      <color theme="1"/>
      <name val="宋体"/>
      <charset val="134"/>
    </font>
    <font>
      <b/>
      <sz val="18"/>
      <color theme="1"/>
      <name val="宋体"/>
      <charset val="134"/>
    </font>
    <font>
      <b/>
      <sz val="11"/>
      <color theme="1"/>
      <name val="宋体"/>
      <charset val="134"/>
    </font>
    <font>
      <sz val="11"/>
      <name val="宋体"/>
      <charset val="134"/>
    </font>
    <font>
      <sz val="12"/>
      <color theme="1"/>
      <name val="宋体"/>
      <charset val="134"/>
    </font>
    <font>
      <b/>
      <sz val="14"/>
      <color theme="1"/>
      <name val="宋体"/>
      <charset val="134"/>
    </font>
    <font>
      <sz val="11"/>
      <color rgb="FFFF0000"/>
      <name val="宋体"/>
      <charset val="134"/>
    </font>
    <font>
      <sz val="10"/>
      <name val="宋体"/>
      <charset val="134"/>
    </font>
    <font>
      <sz val="11"/>
      <color rgb="FF000000"/>
      <name val="宋体"/>
      <charset val="134"/>
    </font>
    <font>
      <b/>
      <sz val="16"/>
      <color theme="1"/>
      <name val="宋体"/>
      <charset val="134"/>
    </font>
    <font>
      <b/>
      <sz val="12"/>
      <color theme="1"/>
      <name val="宋体"/>
      <charset val="134"/>
    </font>
    <font>
      <b/>
      <sz val="20"/>
      <name val="宋体"/>
      <charset val="134"/>
    </font>
    <font>
      <b/>
      <sz val="12"/>
      <color rgb="FF000000"/>
      <name val="宋体"/>
      <charset val="134"/>
    </font>
    <font>
      <b/>
      <sz val="12"/>
      <name val="宋体"/>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8">
    <fill>
      <patternFill patternType="none"/>
    </fill>
    <fill>
      <patternFill patternType="gray125"/>
    </fill>
    <fill>
      <patternFill patternType="solid">
        <fgColor theme="4" tint="0.6"/>
        <bgColor indexed="64"/>
      </patternFill>
    </fill>
    <fill>
      <patternFill patternType="solid">
        <fgColor theme="0" tint="-0.15"/>
        <bgColor indexed="64"/>
      </patternFill>
    </fill>
    <fill>
      <patternFill patternType="solid">
        <fgColor theme="0"/>
        <bgColor indexed="64"/>
      </patternFill>
    </fill>
    <fill>
      <patternFill patternType="solid">
        <fgColor rgb="FFFFFF00"/>
        <bgColor indexed="64"/>
      </patternFill>
    </fill>
    <fill>
      <patternFill patternType="solid">
        <fgColor theme="4"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7" borderId="23"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24" applyNumberFormat="0" applyFill="0" applyAlignment="0" applyProtection="0">
      <alignment vertical="center"/>
    </xf>
    <xf numFmtId="0" fontId="22" fillId="0" borderId="24" applyNumberFormat="0" applyFill="0" applyAlignment="0" applyProtection="0">
      <alignment vertical="center"/>
    </xf>
    <xf numFmtId="0" fontId="23" fillId="0" borderId="25" applyNumberFormat="0" applyFill="0" applyAlignment="0" applyProtection="0">
      <alignment vertical="center"/>
    </xf>
    <xf numFmtId="0" fontId="23" fillId="0" borderId="0" applyNumberFormat="0" applyFill="0" applyBorder="0" applyAlignment="0" applyProtection="0">
      <alignment vertical="center"/>
    </xf>
    <xf numFmtId="0" fontId="24" fillId="8" borderId="26" applyNumberFormat="0" applyAlignment="0" applyProtection="0">
      <alignment vertical="center"/>
    </xf>
    <xf numFmtId="0" fontId="25" fillId="9" borderId="27" applyNumberFormat="0" applyAlignment="0" applyProtection="0">
      <alignment vertical="center"/>
    </xf>
    <xf numFmtId="0" fontId="26" fillId="9" borderId="26" applyNumberFormat="0" applyAlignment="0" applyProtection="0">
      <alignment vertical="center"/>
    </xf>
    <xf numFmtId="0" fontId="27" fillId="10" borderId="28" applyNumberFormat="0" applyAlignment="0" applyProtection="0">
      <alignment vertical="center"/>
    </xf>
    <xf numFmtId="0" fontId="28" fillId="0" borderId="29" applyNumberFormat="0" applyFill="0" applyAlignment="0" applyProtection="0">
      <alignment vertical="center"/>
    </xf>
    <xf numFmtId="0" fontId="29" fillId="0" borderId="30" applyNumberFormat="0" applyFill="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3" fillId="34" borderId="0" applyNumberFormat="0" applyBorder="0" applyAlignment="0" applyProtection="0">
      <alignment vertical="center"/>
    </xf>
    <xf numFmtId="0" fontId="34" fillId="35" borderId="0" applyNumberFormat="0" applyBorder="0" applyAlignment="0" applyProtection="0">
      <alignment vertical="center"/>
    </xf>
    <xf numFmtId="0" fontId="34" fillId="36" borderId="0" applyNumberFormat="0" applyBorder="0" applyAlignment="0" applyProtection="0">
      <alignment vertical="center"/>
    </xf>
    <xf numFmtId="0" fontId="33" fillId="37" borderId="0" applyNumberFormat="0" applyBorder="0" applyAlignment="0" applyProtection="0">
      <alignment vertical="center"/>
    </xf>
  </cellStyleXfs>
  <cellXfs count="143">
    <xf numFmtId="0" fontId="0" fillId="0" borderId="0" xfId="0"/>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176" fontId="3" fillId="2" borderId="4" xfId="0" applyNumberFormat="1" applyFont="1" applyFill="1" applyBorder="1" applyAlignment="1">
      <alignment horizontal="center"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1" fillId="3" borderId="6" xfId="0" applyFont="1" applyFill="1" applyBorder="1" applyAlignment="1">
      <alignment horizontal="center" vertical="center"/>
    </xf>
    <xf numFmtId="177" fontId="1" fillId="3" borderId="6" xfId="0" applyNumberFormat="1" applyFont="1" applyFill="1" applyBorder="1" applyAlignment="1">
      <alignment horizontal="center" vertical="center"/>
    </xf>
    <xf numFmtId="177" fontId="3" fillId="3" borderId="6" xfId="0" applyNumberFormat="1" applyFont="1" applyFill="1" applyBorder="1" applyAlignment="1">
      <alignment horizontal="center" vertical="center"/>
    </xf>
    <xf numFmtId="0" fontId="1" fillId="0" borderId="7" xfId="0" applyFont="1" applyBorder="1" applyAlignment="1">
      <alignment horizontal="center" vertical="center"/>
    </xf>
    <xf numFmtId="0" fontId="4" fillId="0" borderId="8" xfId="0" applyFont="1" applyFill="1" applyBorder="1" applyAlignment="1">
      <alignment horizontal="center" vertical="center" wrapText="1"/>
    </xf>
    <xf numFmtId="0" fontId="1" fillId="0" borderId="9" xfId="0" applyFont="1" applyFill="1" applyBorder="1" applyAlignment="1">
      <alignment horizontal="center" vertical="center"/>
    </xf>
    <xf numFmtId="177" fontId="4" fillId="0" borderId="9" xfId="0" applyNumberFormat="1" applyFont="1" applyFill="1" applyBorder="1" applyAlignment="1">
      <alignment horizontal="center" vertical="center" wrapText="1"/>
    </xf>
    <xf numFmtId="0" fontId="1" fillId="0" borderId="8" xfId="0" applyFont="1" applyBorder="1" applyAlignment="1">
      <alignment horizontal="center" vertical="center"/>
    </xf>
    <xf numFmtId="177" fontId="1" fillId="0" borderId="9" xfId="0" applyNumberFormat="1" applyFont="1" applyBorder="1" applyAlignment="1">
      <alignment horizontal="center" vertical="center"/>
    </xf>
    <xf numFmtId="0" fontId="1" fillId="0" borderId="10" xfId="0" applyFont="1" applyFill="1" applyBorder="1" applyAlignment="1">
      <alignment horizontal="center" vertical="center"/>
    </xf>
    <xf numFmtId="177" fontId="4" fillId="0" borderId="10" xfId="0" applyNumberFormat="1" applyFont="1" applyFill="1" applyBorder="1" applyAlignment="1">
      <alignment horizontal="center" vertical="center" wrapText="1"/>
    </xf>
    <xf numFmtId="177" fontId="1" fillId="0" borderId="10" xfId="0" applyNumberFormat="1" applyFont="1" applyBorder="1" applyAlignment="1">
      <alignment horizontal="center" vertical="center"/>
    </xf>
    <xf numFmtId="0" fontId="1" fillId="0" borderId="11" xfId="0" applyFont="1" applyFill="1" applyBorder="1" applyAlignment="1">
      <alignment horizontal="center" vertical="center"/>
    </xf>
    <xf numFmtId="177" fontId="4" fillId="0" borderId="11" xfId="0" applyNumberFormat="1" applyFont="1" applyFill="1" applyBorder="1" applyAlignment="1">
      <alignment horizontal="center" vertical="center" wrapText="1"/>
    </xf>
    <xf numFmtId="177" fontId="1" fillId="0" borderId="11" xfId="0" applyNumberFormat="1" applyFont="1" applyBorder="1" applyAlignment="1">
      <alignment horizontal="center" vertical="center"/>
    </xf>
    <xf numFmtId="0" fontId="3" fillId="3" borderId="12" xfId="0" applyFont="1" applyFill="1" applyBorder="1" applyAlignment="1">
      <alignment horizontal="center" vertical="center"/>
    </xf>
    <xf numFmtId="0" fontId="3" fillId="3" borderId="11" xfId="0" applyFont="1" applyFill="1" applyBorder="1" applyAlignment="1">
      <alignment horizontal="center" vertical="center"/>
    </xf>
    <xf numFmtId="0" fontId="1" fillId="3" borderId="11" xfId="0" applyFont="1" applyFill="1" applyBorder="1" applyAlignment="1">
      <alignment horizontal="center" vertical="center"/>
    </xf>
    <xf numFmtId="177" fontId="1" fillId="3" borderId="11" xfId="0" applyNumberFormat="1" applyFont="1" applyFill="1" applyBorder="1" applyAlignment="1">
      <alignment horizontal="center" vertical="center"/>
    </xf>
    <xf numFmtId="177" fontId="3" fillId="3" borderId="11" xfId="0" applyNumberFormat="1" applyFont="1" applyFill="1" applyBorder="1" applyAlignment="1">
      <alignment horizontal="center" vertical="center"/>
    </xf>
    <xf numFmtId="0" fontId="5" fillId="0" borderId="7" xfId="0" applyFont="1" applyBorder="1" applyAlignment="1">
      <alignment horizontal="center" vertical="center"/>
    </xf>
    <xf numFmtId="0" fontId="5" fillId="0" borderId="8" xfId="0" applyFont="1" applyFill="1" applyBorder="1" applyAlignment="1">
      <alignment horizontal="center" vertical="center"/>
    </xf>
    <xf numFmtId="0" fontId="5" fillId="0" borderId="8" xfId="0" applyFont="1" applyBorder="1" applyAlignment="1">
      <alignment horizontal="center" vertical="center"/>
    </xf>
    <xf numFmtId="177" fontId="4" fillId="0" borderId="8" xfId="0" applyNumberFormat="1" applyFont="1" applyFill="1" applyBorder="1" applyAlignment="1">
      <alignment horizontal="center" vertical="center" wrapText="1"/>
    </xf>
    <xf numFmtId="177" fontId="1" fillId="0" borderId="8" xfId="0" applyNumberFormat="1" applyFont="1" applyBorder="1" applyAlignment="1">
      <alignment horizontal="center" vertical="center"/>
    </xf>
    <xf numFmtId="0" fontId="5"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5" fillId="0" borderId="13" xfId="0" applyFont="1" applyBorder="1" applyAlignment="1">
      <alignment horizontal="center" vertical="center"/>
    </xf>
    <xf numFmtId="0" fontId="5" fillId="0" borderId="9" xfId="0" applyFont="1" applyFill="1" applyBorder="1" applyAlignment="1">
      <alignment horizontal="center" vertical="center"/>
    </xf>
    <xf numFmtId="0" fontId="5" fillId="0" borderId="9" xfId="0" applyFont="1" applyFill="1" applyBorder="1" applyAlignment="1">
      <alignment horizontal="center" vertical="center" wrapText="1"/>
    </xf>
    <xf numFmtId="0" fontId="6" fillId="0" borderId="8" xfId="0" applyFont="1" applyBorder="1" applyAlignment="1">
      <alignment horizontal="center" vertical="center"/>
    </xf>
    <xf numFmtId="177" fontId="3" fillId="0" borderId="8" xfId="0" applyNumberFormat="1" applyFont="1" applyBorder="1" applyAlignment="1">
      <alignment horizontal="center" vertical="center"/>
    </xf>
    <xf numFmtId="0" fontId="7" fillId="0" borderId="0" xfId="0" applyFont="1" applyAlignment="1">
      <alignment horizontal="center" vertical="center"/>
    </xf>
    <xf numFmtId="0" fontId="2" fillId="0" borderId="14" xfId="0" applyFont="1" applyBorder="1" applyAlignment="1">
      <alignment horizontal="center" vertical="center"/>
    </xf>
    <xf numFmtId="0" fontId="1" fillId="0" borderId="0" xfId="0" applyFont="1" applyFill="1" applyAlignment="1">
      <alignment horizontal="center" vertical="center"/>
    </xf>
    <xf numFmtId="0" fontId="3" fillId="2" borderId="15" xfId="0" applyFont="1" applyFill="1" applyBorder="1" applyAlignment="1">
      <alignment horizontal="center" vertical="center"/>
    </xf>
    <xf numFmtId="0" fontId="1" fillId="3" borderId="16" xfId="0" applyFont="1" applyFill="1" applyBorder="1" applyAlignment="1">
      <alignment horizontal="center" vertical="center"/>
    </xf>
    <xf numFmtId="0" fontId="1" fillId="0" borderId="17" xfId="0" applyFont="1" applyBorder="1" applyAlignment="1">
      <alignment horizontal="left" vertical="center" wrapText="1"/>
    </xf>
    <xf numFmtId="0" fontId="1" fillId="3" borderId="18" xfId="0" applyFont="1" applyFill="1" applyBorder="1" applyAlignment="1">
      <alignment horizontal="center" vertical="center"/>
    </xf>
    <xf numFmtId="0" fontId="1" fillId="0" borderId="17" xfId="0" applyFont="1" applyBorder="1" applyAlignment="1">
      <alignment vertical="center" wrapText="1"/>
    </xf>
    <xf numFmtId="0" fontId="1" fillId="0" borderId="17" xfId="0" applyFont="1" applyBorder="1" applyAlignment="1">
      <alignment horizontal="center" vertical="center" wrapText="1"/>
    </xf>
    <xf numFmtId="0" fontId="7" fillId="0" borderId="0" xfId="0" applyFont="1" applyAlignment="1">
      <alignment horizontal="center" vertical="center" wrapText="1"/>
    </xf>
    <xf numFmtId="0" fontId="1" fillId="0" borderId="19" xfId="0" applyFont="1" applyBorder="1" applyAlignment="1">
      <alignment horizontal="center" vertical="center" wrapText="1"/>
    </xf>
    <xf numFmtId="0" fontId="3" fillId="0" borderId="8" xfId="0" applyFont="1" applyBorder="1" applyAlignment="1">
      <alignment horizontal="center" vertical="center"/>
    </xf>
    <xf numFmtId="0" fontId="1" fillId="0" borderId="0" xfId="0" applyFont="1"/>
    <xf numFmtId="176" fontId="1" fillId="0" borderId="0" xfId="0" applyNumberFormat="1" applyFont="1"/>
    <xf numFmtId="176" fontId="3" fillId="3" borderId="6" xfId="0" applyNumberFormat="1" applyFont="1" applyFill="1" applyBorder="1" applyAlignment="1">
      <alignment horizontal="center" vertical="center"/>
    </xf>
    <xf numFmtId="0" fontId="1" fillId="0" borderId="12" xfId="0" applyFont="1" applyFill="1" applyBorder="1" applyAlignment="1">
      <alignment horizontal="center" vertical="center"/>
    </xf>
    <xf numFmtId="0" fontId="4" fillId="0" borderId="10" xfId="0" applyFont="1" applyFill="1" applyBorder="1" applyAlignment="1">
      <alignment horizontal="center" vertical="center" wrapText="1"/>
    </xf>
    <xf numFmtId="0" fontId="4" fillId="0" borderId="8" xfId="0" applyFont="1" applyFill="1" applyBorder="1" applyAlignment="1">
      <alignment horizontal="center" vertical="center"/>
    </xf>
    <xf numFmtId="177" fontId="4" fillId="0" borderId="8" xfId="0" applyNumberFormat="1" applyFont="1" applyBorder="1" applyAlignment="1">
      <alignment horizontal="center" vertical="center" wrapText="1"/>
    </xf>
    <xf numFmtId="176" fontId="1" fillId="0" borderId="8" xfId="0" applyNumberFormat="1" applyFont="1" applyBorder="1" applyAlignment="1">
      <alignment horizontal="center" vertical="center"/>
    </xf>
    <xf numFmtId="0" fontId="4" fillId="0" borderId="9" xfId="0" applyFont="1" applyFill="1" applyBorder="1" applyAlignment="1">
      <alignment horizontal="center" vertical="center" wrapText="1"/>
    </xf>
    <xf numFmtId="0" fontId="1" fillId="0" borderId="9" xfId="0" applyFont="1" applyBorder="1" applyAlignment="1">
      <alignment horizontal="center" vertical="center"/>
    </xf>
    <xf numFmtId="177" fontId="1" fillId="0" borderId="9" xfId="0" applyNumberFormat="1" applyFont="1" applyFill="1" applyBorder="1" applyAlignment="1">
      <alignment horizontal="center" vertical="center" wrapText="1"/>
    </xf>
    <xf numFmtId="176" fontId="1" fillId="0" borderId="9" xfId="0" applyNumberFormat="1" applyFont="1" applyBorder="1" applyAlignment="1">
      <alignment horizontal="center" vertical="center"/>
    </xf>
    <xf numFmtId="176" fontId="6" fillId="0" borderId="8" xfId="0" applyNumberFormat="1" applyFont="1" applyBorder="1" applyAlignment="1">
      <alignment horizontal="center" vertical="center"/>
    </xf>
    <xf numFmtId="0" fontId="1" fillId="0" borderId="20" xfId="0" applyFont="1" applyBorder="1" applyAlignment="1">
      <alignment horizontal="center" vertical="center" wrapText="1"/>
    </xf>
    <xf numFmtId="177" fontId="8" fillId="0" borderId="19" xfId="0" applyNumberFormat="1" applyFont="1" applyFill="1" applyBorder="1" applyAlignment="1">
      <alignment horizontal="center" vertical="center" wrapText="1"/>
    </xf>
    <xf numFmtId="177" fontId="8" fillId="0" borderId="8" xfId="0" applyNumberFormat="1" applyFont="1" applyFill="1" applyBorder="1" applyAlignment="1">
      <alignment horizontal="center" vertical="center" wrapText="1"/>
    </xf>
    <xf numFmtId="177" fontId="4" fillId="0" borderId="8" xfId="0" applyNumberFormat="1" applyFont="1" applyBorder="1" applyAlignment="1">
      <alignment horizontal="center" vertical="center"/>
    </xf>
    <xf numFmtId="0" fontId="4" fillId="4" borderId="8" xfId="0" applyFont="1" applyFill="1" applyBorder="1" applyAlignment="1">
      <alignment horizontal="center" vertical="center" wrapText="1"/>
    </xf>
    <xf numFmtId="177" fontId="4" fillId="5" borderId="8" xfId="0" applyNumberFormat="1" applyFont="1" applyFill="1" applyBorder="1" applyAlignment="1">
      <alignment horizontal="center" vertical="center"/>
    </xf>
    <xf numFmtId="0" fontId="4" fillId="0" borderId="10" xfId="0" applyFont="1" applyFill="1" applyBorder="1" applyAlignment="1">
      <alignment horizontal="center" vertical="center"/>
    </xf>
    <xf numFmtId="177" fontId="4" fillId="5" borderId="9" xfId="0" applyNumberFormat="1" applyFont="1" applyFill="1" applyBorder="1" applyAlignment="1">
      <alignment horizontal="center" vertical="center"/>
    </xf>
    <xf numFmtId="0" fontId="4" fillId="4" borderId="9" xfId="0" applyFont="1" applyFill="1" applyBorder="1" applyAlignment="1">
      <alignment horizontal="center" vertical="center" wrapText="1"/>
    </xf>
    <xf numFmtId="0" fontId="4" fillId="0" borderId="9" xfId="0" applyFont="1" applyFill="1" applyBorder="1" applyAlignment="1">
      <alignment horizontal="center" vertical="center"/>
    </xf>
    <xf numFmtId="177" fontId="4" fillId="0" borderId="9" xfId="0" applyNumberFormat="1" applyFont="1" applyFill="1" applyBorder="1" applyAlignment="1">
      <alignment horizontal="center" vertical="center"/>
    </xf>
    <xf numFmtId="0" fontId="4" fillId="4" borderId="11" xfId="0" applyFont="1" applyFill="1" applyBorder="1" applyAlignment="1">
      <alignment horizontal="center" vertical="center" wrapText="1"/>
    </xf>
    <xf numFmtId="0" fontId="4" fillId="0" borderId="11" xfId="0" applyFont="1" applyFill="1" applyBorder="1" applyAlignment="1">
      <alignment horizontal="center" vertical="center"/>
    </xf>
    <xf numFmtId="0" fontId="1" fillId="0" borderId="10" xfId="0" applyFont="1" applyBorder="1" applyAlignment="1">
      <alignment horizontal="center" vertical="center"/>
    </xf>
    <xf numFmtId="177" fontId="4" fillId="0" borderId="10" xfId="0" applyNumberFormat="1" applyFont="1" applyFill="1" applyBorder="1" applyAlignment="1">
      <alignment horizontal="center" vertical="center"/>
    </xf>
    <xf numFmtId="0" fontId="1" fillId="0" borderId="11" xfId="0" applyFont="1" applyBorder="1" applyAlignment="1">
      <alignment horizontal="center" vertical="center"/>
    </xf>
    <xf numFmtId="0" fontId="1" fillId="0" borderId="0" xfId="0" applyFont="1" applyFill="1" applyAlignment="1">
      <alignment horizontal="center" vertical="center" wrapText="1"/>
    </xf>
    <xf numFmtId="177" fontId="4" fillId="5" borderId="10" xfId="0" applyNumberFormat="1" applyFont="1" applyFill="1" applyBorder="1" applyAlignment="1">
      <alignment horizontal="center" vertical="center"/>
    </xf>
    <xf numFmtId="177" fontId="4" fillId="5" borderId="11" xfId="0" applyNumberFormat="1" applyFont="1" applyFill="1" applyBorder="1" applyAlignment="1">
      <alignment horizontal="center" vertical="center"/>
    </xf>
    <xf numFmtId="0" fontId="1" fillId="0" borderId="8" xfId="0" applyNumberFormat="1" applyFont="1" applyFill="1" applyBorder="1" applyAlignment="1">
      <alignment horizontal="center" vertical="center"/>
    </xf>
    <xf numFmtId="0" fontId="4" fillId="0" borderId="21" xfId="0" applyFont="1" applyFill="1" applyBorder="1" applyAlignment="1">
      <alignment horizontal="center" vertical="center"/>
    </xf>
    <xf numFmtId="0" fontId="4" fillId="0" borderId="21" xfId="0" applyFont="1" applyFill="1" applyBorder="1" applyAlignment="1">
      <alignment horizontal="center" vertical="center" wrapText="1"/>
    </xf>
    <xf numFmtId="0" fontId="1" fillId="0" borderId="21" xfId="0" applyFont="1" applyBorder="1" applyAlignment="1">
      <alignment horizontal="center" vertical="center"/>
    </xf>
    <xf numFmtId="177" fontId="4" fillId="0" borderId="21" xfId="0" applyNumberFormat="1" applyFont="1" applyBorder="1" applyAlignment="1">
      <alignment horizontal="center" vertical="center"/>
    </xf>
    <xf numFmtId="177" fontId="1" fillId="0" borderId="21" xfId="0" applyNumberFormat="1" applyFont="1" applyBorder="1" applyAlignment="1">
      <alignment horizontal="center" vertical="center"/>
    </xf>
    <xf numFmtId="177" fontId="4" fillId="5" borderId="8" xfId="0" applyNumberFormat="1" applyFont="1" applyFill="1" applyBorder="1" applyAlignment="1">
      <alignment horizontal="center" vertical="center" wrapText="1"/>
    </xf>
    <xf numFmtId="0" fontId="9" fillId="0" borderId="8" xfId="0" applyFont="1" applyFill="1" applyBorder="1" applyAlignment="1">
      <alignment horizontal="center" vertical="center" wrapText="1"/>
    </xf>
    <xf numFmtId="0" fontId="9" fillId="0" borderId="9" xfId="0" applyFont="1" applyFill="1" applyBorder="1" applyAlignment="1">
      <alignment horizontal="center" vertical="center" wrapText="1"/>
    </xf>
    <xf numFmtId="177" fontId="4" fillId="0" borderId="9" xfId="0" applyNumberFormat="1" applyFont="1" applyBorder="1" applyAlignment="1">
      <alignment horizontal="center" vertical="center" wrapText="1"/>
    </xf>
    <xf numFmtId="177" fontId="4" fillId="0" borderId="21" xfId="0" applyNumberFormat="1" applyFont="1" applyBorder="1" applyAlignment="1">
      <alignment horizontal="center" vertical="center" wrapText="1"/>
    </xf>
    <xf numFmtId="177" fontId="4" fillId="0" borderId="11" xfId="0" applyNumberFormat="1" applyFont="1" applyBorder="1" applyAlignment="1">
      <alignment horizontal="center" vertical="center" wrapText="1"/>
    </xf>
    <xf numFmtId="0" fontId="10" fillId="0" borderId="8" xfId="0" applyFont="1" applyBorder="1" applyAlignment="1">
      <alignment horizontal="center" vertical="center"/>
    </xf>
    <xf numFmtId="0" fontId="11" fillId="0" borderId="8" xfId="0" applyFont="1" applyBorder="1" applyAlignment="1">
      <alignment horizontal="center" vertical="center"/>
    </xf>
    <xf numFmtId="177" fontId="11" fillId="0" borderId="8" xfId="0" applyNumberFormat="1" applyFont="1" applyBorder="1" applyAlignment="1">
      <alignment horizontal="center" vertical="center"/>
    </xf>
    <xf numFmtId="0" fontId="3" fillId="3" borderId="16" xfId="0" applyFont="1" applyFill="1" applyBorder="1" applyAlignment="1">
      <alignment horizontal="center" vertical="center"/>
    </xf>
    <xf numFmtId="0" fontId="1" fillId="0" borderId="18" xfId="0" applyFont="1" applyBorder="1" applyAlignment="1">
      <alignment horizontal="center" vertical="center" wrapText="1"/>
    </xf>
    <xf numFmtId="0" fontId="1" fillId="0" borderId="22" xfId="0" applyFont="1" applyBorder="1" applyAlignment="1">
      <alignment horizontal="left" vertical="center" wrapText="1"/>
    </xf>
    <xf numFmtId="0" fontId="1" fillId="0" borderId="19" xfId="0" applyFont="1" applyBorder="1" applyAlignment="1">
      <alignment horizontal="left" vertical="center" wrapText="1"/>
    </xf>
    <xf numFmtId="0" fontId="1" fillId="0" borderId="18" xfId="0" applyFont="1" applyBorder="1" applyAlignment="1">
      <alignment horizontal="left" vertical="center" wrapText="1"/>
    </xf>
    <xf numFmtId="0" fontId="1" fillId="0" borderId="20" xfId="0" applyFont="1" applyBorder="1" applyAlignment="1">
      <alignment horizontal="left" vertical="center" wrapText="1"/>
    </xf>
    <xf numFmtId="0" fontId="1" fillId="0" borderId="22" xfId="0" applyFont="1" applyBorder="1" applyAlignment="1">
      <alignment horizontal="left" vertical="center"/>
    </xf>
    <xf numFmtId="0" fontId="1" fillId="0" borderId="17" xfId="0" applyFont="1" applyBorder="1" applyAlignment="1">
      <alignment horizontal="center" vertical="center"/>
    </xf>
    <xf numFmtId="0" fontId="1" fillId="0" borderId="0" xfId="0" applyFont="1" applyAlignment="1">
      <alignment vertical="center"/>
    </xf>
    <xf numFmtId="176" fontId="1" fillId="0" borderId="0" xfId="0" applyNumberFormat="1" applyFont="1" applyAlignment="1">
      <alignment vertical="center"/>
    </xf>
    <xf numFmtId="0" fontId="12" fillId="5" borderId="5" xfId="0" applyFont="1" applyFill="1" applyBorder="1" applyAlignment="1" applyProtection="1">
      <alignment horizontal="center" vertical="center" wrapText="1"/>
      <protection locked="0"/>
    </xf>
    <xf numFmtId="0" fontId="12" fillId="5" borderId="6" xfId="0" applyFont="1" applyFill="1" applyBorder="1" applyAlignment="1" applyProtection="1">
      <alignment horizontal="center" vertical="center"/>
      <protection locked="0"/>
    </xf>
    <xf numFmtId="176" fontId="12" fillId="5" borderId="6" xfId="0" applyNumberFormat="1" applyFont="1" applyFill="1" applyBorder="1" applyAlignment="1" applyProtection="1">
      <alignment horizontal="center" vertical="center"/>
      <protection locked="0"/>
    </xf>
    <xf numFmtId="0" fontId="12" fillId="5" borderId="16" xfId="0" applyFont="1" applyFill="1" applyBorder="1" applyAlignment="1" applyProtection="1">
      <alignment horizontal="center" vertical="center"/>
      <protection locked="0"/>
    </xf>
    <xf numFmtId="0" fontId="13" fillId="0" borderId="7" xfId="0" applyFont="1" applyFill="1" applyBorder="1" applyAlignment="1" applyProtection="1">
      <alignment horizontal="center" vertical="center" wrapText="1"/>
      <protection locked="0"/>
    </xf>
    <xf numFmtId="0" fontId="13" fillId="0" borderId="8" xfId="0" applyFont="1" applyFill="1" applyBorder="1" applyAlignment="1" applyProtection="1">
      <alignment horizontal="center" vertical="center" wrapText="1"/>
      <protection locked="0"/>
    </xf>
    <xf numFmtId="176" fontId="13" fillId="0" borderId="8" xfId="0" applyNumberFormat="1" applyFont="1" applyFill="1" applyBorder="1" applyAlignment="1" applyProtection="1">
      <alignment horizontal="center" vertical="center" wrapText="1"/>
      <protection locked="0"/>
    </xf>
    <xf numFmtId="0" fontId="13" fillId="0" borderId="17" xfId="0" applyFont="1" applyFill="1" applyBorder="1" applyAlignment="1" applyProtection="1">
      <alignment horizontal="center" vertical="center" wrapText="1"/>
      <protection locked="0"/>
    </xf>
    <xf numFmtId="0" fontId="14" fillId="6" borderId="7" xfId="0" applyFont="1" applyFill="1" applyBorder="1" applyAlignment="1" applyProtection="1">
      <alignment horizontal="center" vertical="center" wrapText="1"/>
      <protection locked="0"/>
    </xf>
    <xf numFmtId="0" fontId="14" fillId="6" borderId="8" xfId="0" applyFont="1" applyFill="1" applyBorder="1" applyAlignment="1" applyProtection="1">
      <alignment horizontal="left" vertical="center" wrapText="1"/>
      <protection locked="0"/>
    </xf>
    <xf numFmtId="176" fontId="14" fillId="6" borderId="8" xfId="0" applyNumberFormat="1" applyFont="1" applyFill="1" applyBorder="1" applyAlignment="1" applyProtection="1">
      <alignment horizontal="left" vertical="center" wrapText="1"/>
      <protection locked="0"/>
    </xf>
    <xf numFmtId="176" fontId="14" fillId="6" borderId="8" xfId="0" applyNumberFormat="1" applyFont="1" applyFill="1" applyBorder="1" applyAlignment="1" applyProtection="1">
      <alignment horizontal="center" vertical="center" wrapText="1"/>
      <protection locked="0"/>
    </xf>
    <xf numFmtId="0" fontId="14" fillId="6" borderId="17" xfId="0" applyFont="1" applyFill="1" applyBorder="1" applyAlignment="1" applyProtection="1">
      <alignment horizontal="center" vertical="center" wrapText="1"/>
      <protection locked="0"/>
    </xf>
    <xf numFmtId="0" fontId="14" fillId="0" borderId="7" xfId="0" applyFont="1" applyFill="1" applyBorder="1" applyAlignment="1" applyProtection="1">
      <alignment horizontal="center" vertical="center" wrapText="1"/>
      <protection locked="0"/>
    </xf>
    <xf numFmtId="0" fontId="14" fillId="0" borderId="8" xfId="0" applyFont="1" applyFill="1" applyBorder="1" applyAlignment="1" applyProtection="1">
      <alignment horizontal="center" vertical="center" wrapText="1"/>
      <protection locked="0"/>
    </xf>
    <xf numFmtId="0" fontId="15" fillId="0" borderId="8" xfId="0" applyFont="1" applyFill="1" applyBorder="1" applyAlignment="1" applyProtection="1">
      <alignment horizontal="center" vertical="center" wrapText="1"/>
      <protection locked="0"/>
    </xf>
    <xf numFmtId="0" fontId="15" fillId="0" borderId="8" xfId="0" applyFont="1" applyFill="1" applyBorder="1" applyAlignment="1" applyProtection="1">
      <alignment horizontal="center" vertical="center"/>
      <protection locked="0"/>
    </xf>
    <xf numFmtId="176" fontId="15" fillId="0" borderId="8" xfId="0" applyNumberFormat="1" applyFont="1" applyBorder="1" applyAlignment="1" applyProtection="1">
      <alignment horizontal="center" vertical="center" wrapText="1"/>
      <protection locked="0"/>
    </xf>
    <xf numFmtId="176" fontId="15" fillId="0" borderId="8" xfId="0" applyNumberFormat="1" applyFont="1" applyFill="1" applyBorder="1" applyAlignment="1" applyProtection="1">
      <alignment horizontal="center" vertical="center" wrapText="1"/>
      <protection locked="0"/>
    </xf>
    <xf numFmtId="0" fontId="15" fillId="0" borderId="17" xfId="0" applyFont="1" applyFill="1" applyBorder="1" applyAlignment="1" applyProtection="1">
      <alignment horizontal="center" vertical="center" wrapText="1"/>
      <protection locked="0"/>
    </xf>
    <xf numFmtId="0" fontId="14" fillId="0" borderId="7"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5" fillId="0" borderId="8" xfId="0" applyFont="1" applyFill="1" applyBorder="1" applyAlignment="1">
      <alignment horizontal="center" vertical="center" wrapText="1"/>
    </xf>
    <xf numFmtId="176" fontId="15" fillId="0" borderId="8" xfId="0" applyNumberFormat="1" applyFont="1" applyBorder="1" applyAlignment="1">
      <alignment horizontal="center" vertical="center" wrapText="1"/>
    </xf>
    <xf numFmtId="0" fontId="15" fillId="0" borderId="17" xfId="0" applyFont="1" applyFill="1" applyBorder="1" applyAlignment="1">
      <alignment horizontal="center" vertical="center" wrapText="1"/>
    </xf>
    <xf numFmtId="0" fontId="15" fillId="0" borderId="8" xfId="0" applyFont="1" applyFill="1" applyBorder="1" applyAlignment="1">
      <alignment horizontal="center" vertical="center"/>
    </xf>
    <xf numFmtId="0" fontId="14" fillId="0" borderId="8" xfId="0" applyFont="1" applyFill="1" applyBorder="1" applyAlignment="1" applyProtection="1">
      <alignment horizontal="center" vertical="center"/>
      <protection locked="0"/>
    </xf>
    <xf numFmtId="176" fontId="14" fillId="0" borderId="8" xfId="0" applyNumberFormat="1" applyFont="1" applyFill="1" applyBorder="1" applyAlignment="1" applyProtection="1">
      <alignment horizontal="center" vertical="center"/>
      <protection locked="0"/>
    </xf>
    <xf numFmtId="0" fontId="15" fillId="0" borderId="8" xfId="0" applyFont="1" applyFill="1" applyBorder="1" applyAlignment="1" applyProtection="1">
      <alignment vertical="center"/>
      <protection locked="0"/>
    </xf>
    <xf numFmtId="0" fontId="14" fillId="0" borderId="8" xfId="0" applyFont="1" applyBorder="1" applyAlignment="1" applyProtection="1">
      <alignment horizontal="center" vertical="center" wrapText="1"/>
      <protection locked="0"/>
    </xf>
    <xf numFmtId="0" fontId="14" fillId="0" borderId="8" xfId="0" applyFont="1" applyBorder="1" applyAlignment="1" applyProtection="1">
      <alignment horizontal="center" vertical="center"/>
      <protection locked="0"/>
    </xf>
    <xf numFmtId="176" fontId="14" fillId="0" borderId="8" xfId="0" applyNumberFormat="1" applyFont="1" applyBorder="1" applyAlignment="1" applyProtection="1">
      <alignment horizontal="center" vertical="center"/>
      <protection locked="0"/>
    </xf>
    <xf numFmtId="0" fontId="7" fillId="0" borderId="0" xfId="0" applyFont="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363636"/>
      </a:dk1>
      <a:lt1>
        <a:sysClr val="window" lastClr="FCFCFC"/>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21"/>
  <sheetViews>
    <sheetView zoomScale="70" zoomScaleNormal="70" workbookViewId="0">
      <selection activeCell="A1" sqref="A1:H1"/>
    </sheetView>
  </sheetViews>
  <sheetFormatPr defaultColWidth="9.81818181818182" defaultRowHeight="14" outlineLevelCol="7"/>
  <cols>
    <col min="1" max="1" width="9.81818181818182" style="108"/>
    <col min="2" max="2" width="24.8181818181818" style="108" customWidth="1"/>
    <col min="3" max="3" width="23.7363636363636" style="108" customWidth="1"/>
    <col min="4" max="4" width="19.0818181818182" style="108" customWidth="1"/>
    <col min="5" max="5" width="18.7636363636364" style="108" customWidth="1"/>
    <col min="6" max="6" width="19.7272727272727" style="109" customWidth="1"/>
    <col min="7" max="7" width="20.6909090909091" style="109" customWidth="1"/>
    <col min="8" max="8" width="18.6090909090909" style="108" customWidth="1"/>
    <col min="9" max="16384" width="9.81818181818182" style="108"/>
  </cols>
  <sheetData>
    <row r="1" s="108" customFormat="1" ht="65" customHeight="1" spans="1:8">
      <c r="A1" s="110" t="s">
        <v>0</v>
      </c>
      <c r="B1" s="111"/>
      <c r="C1" s="111"/>
      <c r="D1" s="111"/>
      <c r="E1" s="111"/>
      <c r="F1" s="112"/>
      <c r="G1" s="112"/>
      <c r="H1" s="113"/>
    </row>
    <row r="2" s="108" customFormat="1" ht="20" customHeight="1" spans="1:8">
      <c r="A2" s="114" t="s">
        <v>1</v>
      </c>
      <c r="B2" s="115" t="s">
        <v>2</v>
      </c>
      <c r="C2" s="115" t="s">
        <v>3</v>
      </c>
      <c r="D2" s="115" t="s">
        <v>4</v>
      </c>
      <c r="E2" s="115"/>
      <c r="F2" s="116" t="s">
        <v>5</v>
      </c>
      <c r="G2" s="116" t="s">
        <v>6</v>
      </c>
      <c r="H2" s="117" t="s">
        <v>7</v>
      </c>
    </row>
    <row r="3" s="108" customFormat="1" ht="20" customHeight="1" spans="1:8">
      <c r="A3" s="114"/>
      <c r="B3" s="115"/>
      <c r="C3" s="115"/>
      <c r="D3" s="115" t="s">
        <v>8</v>
      </c>
      <c r="E3" s="115" t="s">
        <v>9</v>
      </c>
      <c r="F3" s="116"/>
      <c r="G3" s="116"/>
      <c r="H3" s="117"/>
    </row>
    <row r="4" s="108" customFormat="1" ht="30" customHeight="1" spans="1:8">
      <c r="A4" s="118" t="s">
        <v>10</v>
      </c>
      <c r="B4" s="119" t="s">
        <v>11</v>
      </c>
      <c r="C4" s="119"/>
      <c r="D4" s="119"/>
      <c r="E4" s="119"/>
      <c r="F4" s="120"/>
      <c r="G4" s="121">
        <f>+G5+G6+G7+G8</f>
        <v>0</v>
      </c>
      <c r="H4" s="122"/>
    </row>
    <row r="5" s="108" customFormat="1" ht="30" customHeight="1" spans="1:8">
      <c r="A5" s="123">
        <v>1.1</v>
      </c>
      <c r="B5" s="124" t="s">
        <v>12</v>
      </c>
      <c r="C5" s="124" t="s">
        <v>13</v>
      </c>
      <c r="D5" s="125">
        <f>(50+30)*1</f>
        <v>80</v>
      </c>
      <c r="E5" s="126">
        <v>1</v>
      </c>
      <c r="F5" s="127"/>
      <c r="G5" s="128">
        <f>D5*F5</f>
        <v>0</v>
      </c>
      <c r="H5" s="129" t="s">
        <v>14</v>
      </c>
    </row>
    <row r="6" s="108" customFormat="1" ht="30" customHeight="1" spans="1:8">
      <c r="A6" s="123">
        <v>1.2</v>
      </c>
      <c r="B6" s="124" t="s">
        <v>15</v>
      </c>
      <c r="C6" s="124" t="s">
        <v>13</v>
      </c>
      <c r="D6" s="125">
        <f>11+12+7</f>
        <v>30</v>
      </c>
      <c r="E6" s="126">
        <v>1</v>
      </c>
      <c r="F6" s="127"/>
      <c r="G6" s="128">
        <f>D6*F6</f>
        <v>0</v>
      </c>
      <c r="H6" s="129" t="s">
        <v>16</v>
      </c>
    </row>
    <row r="7" s="108" customFormat="1" ht="30" customHeight="1" spans="1:8">
      <c r="A7" s="130">
        <v>1.3</v>
      </c>
      <c r="B7" s="124" t="s">
        <v>17</v>
      </c>
      <c r="C7" s="124" t="s">
        <v>13</v>
      </c>
      <c r="D7" s="125">
        <f>4</f>
        <v>4</v>
      </c>
      <c r="E7" s="126">
        <v>1</v>
      </c>
      <c r="F7" s="127"/>
      <c r="G7" s="128">
        <f>D7*F7</f>
        <v>0</v>
      </c>
      <c r="H7" s="129" t="s">
        <v>16</v>
      </c>
    </row>
    <row r="8" s="108" customFormat="1" ht="30" customHeight="1" spans="1:8">
      <c r="A8" s="130">
        <v>1.4</v>
      </c>
      <c r="B8" s="131" t="s">
        <v>18</v>
      </c>
      <c r="C8" s="131" t="s">
        <v>13</v>
      </c>
      <c r="D8" s="132">
        <f>4+3+6+4</f>
        <v>17</v>
      </c>
      <c r="E8" s="126">
        <v>2</v>
      </c>
      <c r="F8" s="133"/>
      <c r="G8" s="128">
        <f>D8*F8</f>
        <v>0</v>
      </c>
      <c r="H8" s="134"/>
    </row>
    <row r="9" s="108" customFormat="1" ht="30" customHeight="1" spans="1:8">
      <c r="A9" s="118" t="s">
        <v>19</v>
      </c>
      <c r="B9" s="119" t="s">
        <v>20</v>
      </c>
      <c r="C9" s="119"/>
      <c r="D9" s="119"/>
      <c r="E9" s="119"/>
      <c r="F9" s="120"/>
      <c r="G9" s="121">
        <f>+G10+G11+G12+G13</f>
        <v>0</v>
      </c>
      <c r="H9" s="122"/>
    </row>
    <row r="10" s="108" customFormat="1" ht="30" customHeight="1" spans="1:8">
      <c r="A10" s="123">
        <v>2.1</v>
      </c>
      <c r="B10" s="124" t="s">
        <v>12</v>
      </c>
      <c r="C10" s="124" t="s">
        <v>13</v>
      </c>
      <c r="D10" s="125">
        <f>(5+7)*1</f>
        <v>12</v>
      </c>
      <c r="E10" s="126">
        <v>1</v>
      </c>
      <c r="F10" s="127"/>
      <c r="G10" s="128">
        <f>D10*F10</f>
        <v>0</v>
      </c>
      <c r="H10" s="129" t="s">
        <v>14</v>
      </c>
    </row>
    <row r="11" s="108" customFormat="1" ht="30" customHeight="1" spans="1:8">
      <c r="A11" s="123">
        <v>2.2</v>
      </c>
      <c r="B11" s="124" t="s">
        <v>15</v>
      </c>
      <c r="C11" s="124" t="s">
        <v>13</v>
      </c>
      <c r="D11" s="125">
        <f>(5+5+5)*1</f>
        <v>15</v>
      </c>
      <c r="E11" s="126">
        <v>1</v>
      </c>
      <c r="F11" s="127"/>
      <c r="G11" s="128">
        <f>D11*F11</f>
        <v>0</v>
      </c>
      <c r="H11" s="129" t="s">
        <v>16</v>
      </c>
    </row>
    <row r="12" s="108" customFormat="1" ht="30" customHeight="1" spans="1:8">
      <c r="A12" s="130">
        <v>2.3</v>
      </c>
      <c r="B12" s="124" t="s">
        <v>17</v>
      </c>
      <c r="C12" s="124" t="s">
        <v>13</v>
      </c>
      <c r="D12" s="125">
        <f>3*1</f>
        <v>3</v>
      </c>
      <c r="E12" s="126">
        <v>1</v>
      </c>
      <c r="F12" s="127"/>
      <c r="G12" s="128">
        <f>D12*F12</f>
        <v>0</v>
      </c>
      <c r="H12" s="129" t="s">
        <v>16</v>
      </c>
    </row>
    <row r="13" s="108" customFormat="1" ht="30" customHeight="1" spans="1:8">
      <c r="A13" s="130">
        <v>2.4</v>
      </c>
      <c r="B13" s="131" t="s">
        <v>18</v>
      </c>
      <c r="C13" s="131" t="s">
        <v>13</v>
      </c>
      <c r="D13" s="132">
        <f>(3+3+3)*1</f>
        <v>9</v>
      </c>
      <c r="E13" s="126">
        <v>1</v>
      </c>
      <c r="F13" s="133"/>
      <c r="G13" s="128">
        <f>D13*F13</f>
        <v>0</v>
      </c>
      <c r="H13" s="134"/>
    </row>
    <row r="14" s="108" customFormat="1" ht="30" customHeight="1" spans="1:8">
      <c r="A14" s="118" t="s">
        <v>21</v>
      </c>
      <c r="B14" s="119" t="s">
        <v>22</v>
      </c>
      <c r="C14" s="119"/>
      <c r="D14" s="119"/>
      <c r="E14" s="119"/>
      <c r="F14" s="120"/>
      <c r="G14" s="121">
        <f>+G15+G16+G17+G18</f>
        <v>0</v>
      </c>
      <c r="H14" s="122"/>
    </row>
    <row r="15" s="108" customFormat="1" ht="30" customHeight="1" spans="1:8">
      <c r="A15" s="123">
        <v>3.1</v>
      </c>
      <c r="B15" s="124" t="s">
        <v>12</v>
      </c>
      <c r="C15" s="124" t="s">
        <v>13</v>
      </c>
      <c r="D15" s="125">
        <f>(6+10)*6</f>
        <v>96</v>
      </c>
      <c r="E15" s="126">
        <v>6</v>
      </c>
      <c r="F15" s="127"/>
      <c r="G15" s="128">
        <f>D15*F15</f>
        <v>0</v>
      </c>
      <c r="H15" s="129" t="s">
        <v>14</v>
      </c>
    </row>
    <row r="16" s="108" customFormat="1" ht="30" customHeight="1" spans="1:8">
      <c r="A16" s="123">
        <v>3.2</v>
      </c>
      <c r="B16" s="124" t="s">
        <v>15</v>
      </c>
      <c r="C16" s="124" t="s">
        <v>13</v>
      </c>
      <c r="D16" s="125">
        <f>(5+5+5)*6</f>
        <v>90</v>
      </c>
      <c r="E16" s="126">
        <v>6</v>
      </c>
      <c r="F16" s="127"/>
      <c r="G16" s="128">
        <f>D16*F16</f>
        <v>0</v>
      </c>
      <c r="H16" s="129" t="s">
        <v>16</v>
      </c>
    </row>
    <row r="17" s="108" customFormat="1" ht="30" customHeight="1" spans="1:8">
      <c r="A17" s="130">
        <v>3.3</v>
      </c>
      <c r="B17" s="124" t="s">
        <v>17</v>
      </c>
      <c r="C17" s="124" t="s">
        <v>13</v>
      </c>
      <c r="D17" s="125">
        <f>3*6</f>
        <v>18</v>
      </c>
      <c r="E17" s="126">
        <v>6</v>
      </c>
      <c r="F17" s="127"/>
      <c r="G17" s="128">
        <f>D17*F17</f>
        <v>0</v>
      </c>
      <c r="H17" s="129" t="s">
        <v>16</v>
      </c>
    </row>
    <row r="18" s="108" customFormat="1" ht="30" customHeight="1" spans="1:8">
      <c r="A18" s="130">
        <v>3.4</v>
      </c>
      <c r="B18" s="131" t="s">
        <v>18</v>
      </c>
      <c r="C18" s="131" t="s">
        <v>13</v>
      </c>
      <c r="D18" s="132">
        <f>(3+3+3)*6</f>
        <v>54</v>
      </c>
      <c r="E18" s="126">
        <v>6</v>
      </c>
      <c r="F18" s="133"/>
      <c r="G18" s="128">
        <f>D18*F18</f>
        <v>0</v>
      </c>
      <c r="H18" s="134"/>
    </row>
    <row r="19" s="108" customFormat="1" ht="30" customHeight="1" spans="1:8">
      <c r="A19" s="118" t="s">
        <v>23</v>
      </c>
      <c r="B19" s="119" t="s">
        <v>24</v>
      </c>
      <c r="C19" s="119"/>
      <c r="D19" s="119"/>
      <c r="E19" s="119"/>
      <c r="F19" s="120"/>
      <c r="G19" s="121">
        <f>+G20+G21+G22+G23</f>
        <v>0</v>
      </c>
      <c r="H19" s="122"/>
    </row>
    <row r="20" s="108" customFormat="1" ht="30" customHeight="1" spans="1:8">
      <c r="A20" s="123">
        <v>4.1</v>
      </c>
      <c r="B20" s="124" t="s">
        <v>12</v>
      </c>
      <c r="C20" s="124" t="s">
        <v>13</v>
      </c>
      <c r="D20" s="125">
        <f>4+4</f>
        <v>8</v>
      </c>
      <c r="E20" s="126">
        <v>1</v>
      </c>
      <c r="F20" s="127"/>
      <c r="G20" s="128">
        <f>D20*F20</f>
        <v>0</v>
      </c>
      <c r="H20" s="129" t="s">
        <v>14</v>
      </c>
    </row>
    <row r="21" s="108" customFormat="1" ht="30" customHeight="1" spans="1:8">
      <c r="A21" s="123">
        <v>4.2</v>
      </c>
      <c r="B21" s="124" t="s">
        <v>15</v>
      </c>
      <c r="C21" s="124" t="s">
        <v>13</v>
      </c>
      <c r="D21" s="125">
        <f>5+5+5</f>
        <v>15</v>
      </c>
      <c r="E21" s="126">
        <v>1</v>
      </c>
      <c r="F21" s="127"/>
      <c r="G21" s="128">
        <f>D21*F21</f>
        <v>0</v>
      </c>
      <c r="H21" s="129" t="s">
        <v>16</v>
      </c>
    </row>
    <row r="22" s="108" customFormat="1" ht="30" customHeight="1" spans="1:8">
      <c r="A22" s="130">
        <v>4.3</v>
      </c>
      <c r="B22" s="124" t="s">
        <v>17</v>
      </c>
      <c r="C22" s="124" t="s">
        <v>13</v>
      </c>
      <c r="D22" s="125">
        <f>3</f>
        <v>3</v>
      </c>
      <c r="E22" s="126">
        <v>1</v>
      </c>
      <c r="F22" s="127"/>
      <c r="G22" s="128">
        <f>D22*F22</f>
        <v>0</v>
      </c>
      <c r="H22" s="129" t="s">
        <v>16</v>
      </c>
    </row>
    <row r="23" s="108" customFormat="1" ht="30" customHeight="1" spans="1:8">
      <c r="A23" s="130">
        <v>4.4</v>
      </c>
      <c r="B23" s="131" t="s">
        <v>18</v>
      </c>
      <c r="C23" s="131" t="s">
        <v>13</v>
      </c>
      <c r="D23" s="132">
        <f>3+3+3</f>
        <v>9</v>
      </c>
      <c r="E23" s="126">
        <v>1</v>
      </c>
      <c r="F23" s="133"/>
      <c r="G23" s="128">
        <f>D23*F23</f>
        <v>0</v>
      </c>
      <c r="H23" s="134"/>
    </row>
    <row r="24" s="108" customFormat="1" ht="30" customHeight="1" spans="1:8">
      <c r="A24" s="118" t="s">
        <v>25</v>
      </c>
      <c r="B24" s="119" t="s">
        <v>26</v>
      </c>
      <c r="C24" s="119"/>
      <c r="D24" s="119"/>
      <c r="E24" s="119"/>
      <c r="F24" s="120"/>
      <c r="G24" s="121">
        <f>+G25+G26+G27+G28</f>
        <v>0</v>
      </c>
      <c r="H24" s="122"/>
    </row>
    <row r="25" s="108" customFormat="1" ht="30" customHeight="1" spans="1:8">
      <c r="A25" s="123">
        <v>5.1</v>
      </c>
      <c r="B25" s="124" t="s">
        <v>12</v>
      </c>
      <c r="C25" s="124" t="s">
        <v>13</v>
      </c>
      <c r="D25" s="125">
        <f>(3+6)*7</f>
        <v>63</v>
      </c>
      <c r="E25" s="126">
        <v>7</v>
      </c>
      <c r="F25" s="127"/>
      <c r="G25" s="128">
        <f>D25*F25</f>
        <v>0</v>
      </c>
      <c r="H25" s="129" t="s">
        <v>14</v>
      </c>
    </row>
    <row r="26" s="108" customFormat="1" ht="30" customHeight="1" spans="1:8">
      <c r="A26" s="123">
        <v>5.2</v>
      </c>
      <c r="B26" s="124" t="s">
        <v>15</v>
      </c>
      <c r="C26" s="124" t="s">
        <v>13</v>
      </c>
      <c r="D26" s="125">
        <f>(5+5+5)*7</f>
        <v>105</v>
      </c>
      <c r="E26" s="126">
        <v>7</v>
      </c>
      <c r="F26" s="127"/>
      <c r="G26" s="128">
        <f>D26*F26</f>
        <v>0</v>
      </c>
      <c r="H26" s="129" t="s">
        <v>16</v>
      </c>
    </row>
    <row r="27" s="108" customFormat="1" ht="30" customHeight="1" spans="1:8">
      <c r="A27" s="130">
        <v>5.3</v>
      </c>
      <c r="B27" s="124" t="s">
        <v>17</v>
      </c>
      <c r="C27" s="124" t="s">
        <v>13</v>
      </c>
      <c r="D27" s="125">
        <f>3*7</f>
        <v>21</v>
      </c>
      <c r="E27" s="126">
        <v>7</v>
      </c>
      <c r="F27" s="127"/>
      <c r="G27" s="128">
        <f>D27*F27</f>
        <v>0</v>
      </c>
      <c r="H27" s="129" t="s">
        <v>16</v>
      </c>
    </row>
    <row r="28" s="108" customFormat="1" ht="30" customHeight="1" spans="1:8">
      <c r="A28" s="130">
        <v>5.4</v>
      </c>
      <c r="B28" s="131" t="s">
        <v>18</v>
      </c>
      <c r="C28" s="131" t="s">
        <v>13</v>
      </c>
      <c r="D28" s="132">
        <f>(3+3+3)*7</f>
        <v>63</v>
      </c>
      <c r="E28" s="135">
        <v>7</v>
      </c>
      <c r="F28" s="133"/>
      <c r="G28" s="128">
        <f>D28*F28</f>
        <v>0</v>
      </c>
      <c r="H28" s="134"/>
    </row>
    <row r="29" s="108" customFormat="1" ht="30" customHeight="1" spans="1:8">
      <c r="A29" s="118" t="s">
        <v>27</v>
      </c>
      <c r="B29" s="119" t="s">
        <v>28</v>
      </c>
      <c r="C29" s="119"/>
      <c r="D29" s="119"/>
      <c r="E29" s="119"/>
      <c r="F29" s="120"/>
      <c r="G29" s="121">
        <f>+G30+G31+G32+G33</f>
        <v>0</v>
      </c>
      <c r="H29" s="122"/>
    </row>
    <row r="30" s="108" customFormat="1" ht="30" customHeight="1" spans="1:8">
      <c r="A30" s="123">
        <v>6.1</v>
      </c>
      <c r="B30" s="124" t="s">
        <v>12</v>
      </c>
      <c r="C30" s="124" t="s">
        <v>13</v>
      </c>
      <c r="D30" s="125">
        <f>4+4</f>
        <v>8</v>
      </c>
      <c r="E30" s="126">
        <v>1</v>
      </c>
      <c r="F30" s="127"/>
      <c r="G30" s="128">
        <f>D30*F30</f>
        <v>0</v>
      </c>
      <c r="H30" s="129" t="s">
        <v>14</v>
      </c>
    </row>
    <row r="31" s="108" customFormat="1" ht="30" customHeight="1" spans="1:8">
      <c r="A31" s="123">
        <v>6.2</v>
      </c>
      <c r="B31" s="124" t="s">
        <v>15</v>
      </c>
      <c r="C31" s="124" t="s">
        <v>13</v>
      </c>
      <c r="D31" s="125">
        <f>5+5+5</f>
        <v>15</v>
      </c>
      <c r="E31" s="126">
        <v>1</v>
      </c>
      <c r="F31" s="127"/>
      <c r="G31" s="128">
        <f>D31*F31</f>
        <v>0</v>
      </c>
      <c r="H31" s="129" t="s">
        <v>16</v>
      </c>
    </row>
    <row r="32" s="108" customFormat="1" ht="30" customHeight="1" spans="1:8">
      <c r="A32" s="130">
        <v>6.3</v>
      </c>
      <c r="B32" s="124" t="s">
        <v>17</v>
      </c>
      <c r="C32" s="124" t="s">
        <v>13</v>
      </c>
      <c r="D32" s="125">
        <f>3</f>
        <v>3</v>
      </c>
      <c r="E32" s="126">
        <v>1</v>
      </c>
      <c r="F32" s="127"/>
      <c r="G32" s="128">
        <f>D32*F32</f>
        <v>0</v>
      </c>
      <c r="H32" s="129" t="s">
        <v>16</v>
      </c>
    </row>
    <row r="33" s="108" customFormat="1" ht="30" customHeight="1" spans="1:8">
      <c r="A33" s="130">
        <v>6.4</v>
      </c>
      <c r="B33" s="131" t="s">
        <v>18</v>
      </c>
      <c r="C33" s="131" t="s">
        <v>13</v>
      </c>
      <c r="D33" s="132">
        <f>3+3+3</f>
        <v>9</v>
      </c>
      <c r="E33" s="126">
        <v>1</v>
      </c>
      <c r="F33" s="133"/>
      <c r="G33" s="128">
        <f>D33*F33</f>
        <v>0</v>
      </c>
      <c r="H33" s="134"/>
    </row>
    <row r="34" s="108" customFormat="1" ht="30" customHeight="1" spans="1:8">
      <c r="A34" s="118" t="s">
        <v>29</v>
      </c>
      <c r="B34" s="119" t="s">
        <v>30</v>
      </c>
      <c r="C34" s="119"/>
      <c r="D34" s="119"/>
      <c r="E34" s="119"/>
      <c r="F34" s="120"/>
      <c r="G34" s="121">
        <f>+G35+G36+G37+G38</f>
        <v>0</v>
      </c>
      <c r="H34" s="122"/>
    </row>
    <row r="35" s="108" customFormat="1" ht="30" customHeight="1" spans="1:8">
      <c r="A35" s="123">
        <v>7.1</v>
      </c>
      <c r="B35" s="124" t="s">
        <v>12</v>
      </c>
      <c r="C35" s="124" t="s">
        <v>13</v>
      </c>
      <c r="D35" s="125">
        <f>(3+6)*7</f>
        <v>63</v>
      </c>
      <c r="E35" s="126">
        <v>7</v>
      </c>
      <c r="F35" s="127"/>
      <c r="G35" s="128">
        <f>D35*F35</f>
        <v>0</v>
      </c>
      <c r="H35" s="129" t="s">
        <v>14</v>
      </c>
    </row>
    <row r="36" s="108" customFormat="1" ht="30" customHeight="1" spans="1:8">
      <c r="A36" s="123">
        <v>7.2</v>
      </c>
      <c r="B36" s="124" t="s">
        <v>15</v>
      </c>
      <c r="C36" s="124" t="s">
        <v>13</v>
      </c>
      <c r="D36" s="125">
        <f>(5+5+5)*7</f>
        <v>105</v>
      </c>
      <c r="E36" s="126">
        <v>7</v>
      </c>
      <c r="F36" s="127"/>
      <c r="G36" s="128">
        <f>D36*F36</f>
        <v>0</v>
      </c>
      <c r="H36" s="129" t="s">
        <v>16</v>
      </c>
    </row>
    <row r="37" s="108" customFormat="1" ht="30" customHeight="1" spans="1:8">
      <c r="A37" s="130">
        <v>7.3</v>
      </c>
      <c r="B37" s="124" t="s">
        <v>17</v>
      </c>
      <c r="C37" s="124" t="s">
        <v>13</v>
      </c>
      <c r="D37" s="125">
        <f>3*7</f>
        <v>21</v>
      </c>
      <c r="E37" s="126">
        <v>7</v>
      </c>
      <c r="F37" s="127"/>
      <c r="G37" s="128">
        <f>D37*F37</f>
        <v>0</v>
      </c>
      <c r="H37" s="129" t="s">
        <v>16</v>
      </c>
    </row>
    <row r="38" s="108" customFormat="1" ht="30" customHeight="1" spans="1:8">
      <c r="A38" s="130">
        <v>7.4</v>
      </c>
      <c r="B38" s="131" t="s">
        <v>18</v>
      </c>
      <c r="C38" s="131" t="s">
        <v>13</v>
      </c>
      <c r="D38" s="132">
        <f>(3+3+3)*7</f>
        <v>63</v>
      </c>
      <c r="E38" s="135">
        <v>7</v>
      </c>
      <c r="F38" s="133"/>
      <c r="G38" s="128">
        <f>D38*F38</f>
        <v>0</v>
      </c>
      <c r="H38" s="134"/>
    </row>
    <row r="39" s="108" customFormat="1" ht="30" customHeight="1" spans="1:8">
      <c r="A39" s="118" t="s">
        <v>31</v>
      </c>
      <c r="B39" s="119" t="s">
        <v>32</v>
      </c>
      <c r="C39" s="119"/>
      <c r="D39" s="119"/>
      <c r="E39" s="119"/>
      <c r="F39" s="120"/>
      <c r="G39" s="121">
        <f>+G40+G41+G42+G43</f>
        <v>0</v>
      </c>
      <c r="H39" s="122"/>
    </row>
    <row r="40" s="108" customFormat="1" ht="30" customHeight="1" spans="1:8">
      <c r="A40" s="123">
        <v>8.1</v>
      </c>
      <c r="B40" s="124" t="s">
        <v>12</v>
      </c>
      <c r="C40" s="124" t="s">
        <v>13</v>
      </c>
      <c r="D40" s="125">
        <f>(5+3)*1</f>
        <v>8</v>
      </c>
      <c r="E40" s="126">
        <v>1</v>
      </c>
      <c r="F40" s="127"/>
      <c r="G40" s="128">
        <f>D40*F40</f>
        <v>0</v>
      </c>
      <c r="H40" s="129" t="s">
        <v>14</v>
      </c>
    </row>
    <row r="41" s="108" customFormat="1" ht="30" customHeight="1" spans="1:8">
      <c r="A41" s="123">
        <v>8.2</v>
      </c>
      <c r="B41" s="124" t="s">
        <v>15</v>
      </c>
      <c r="C41" s="124" t="s">
        <v>13</v>
      </c>
      <c r="D41" s="125">
        <f>(5+5+5)*1</f>
        <v>15</v>
      </c>
      <c r="E41" s="126">
        <v>1</v>
      </c>
      <c r="F41" s="127"/>
      <c r="G41" s="128">
        <f>D41*F41</f>
        <v>0</v>
      </c>
      <c r="H41" s="129" t="s">
        <v>16</v>
      </c>
    </row>
    <row r="42" s="108" customFormat="1" ht="30" customHeight="1" spans="1:8">
      <c r="A42" s="130">
        <v>8.3</v>
      </c>
      <c r="B42" s="124" t="s">
        <v>17</v>
      </c>
      <c r="C42" s="124" t="s">
        <v>13</v>
      </c>
      <c r="D42" s="125">
        <f>3*1</f>
        <v>3</v>
      </c>
      <c r="E42" s="126">
        <v>1</v>
      </c>
      <c r="F42" s="127"/>
      <c r="G42" s="128">
        <f>D42*F42</f>
        <v>0</v>
      </c>
      <c r="H42" s="129" t="s">
        <v>16</v>
      </c>
    </row>
    <row r="43" s="108" customFormat="1" ht="30" customHeight="1" spans="1:8">
      <c r="A43" s="130">
        <v>8.4</v>
      </c>
      <c r="B43" s="131" t="s">
        <v>18</v>
      </c>
      <c r="C43" s="131" t="s">
        <v>13</v>
      </c>
      <c r="D43" s="132">
        <f>(3+3+3)*1</f>
        <v>9</v>
      </c>
      <c r="E43" s="126">
        <v>1</v>
      </c>
      <c r="F43" s="133"/>
      <c r="G43" s="128">
        <f>D43*F43</f>
        <v>0</v>
      </c>
      <c r="H43" s="134"/>
    </row>
    <row r="44" s="108" customFormat="1" ht="30" customHeight="1" spans="1:8">
      <c r="A44" s="118" t="s">
        <v>33</v>
      </c>
      <c r="B44" s="119" t="s">
        <v>34</v>
      </c>
      <c r="C44" s="119"/>
      <c r="D44" s="119"/>
      <c r="E44" s="119"/>
      <c r="F44" s="120"/>
      <c r="G44" s="121">
        <f>+G45+G46+G47+G48</f>
        <v>0</v>
      </c>
      <c r="H44" s="122"/>
    </row>
    <row r="45" s="108" customFormat="1" ht="30" customHeight="1" spans="1:8">
      <c r="A45" s="123">
        <v>9.1</v>
      </c>
      <c r="B45" s="124" t="s">
        <v>12</v>
      </c>
      <c r="C45" s="124" t="s">
        <v>13</v>
      </c>
      <c r="D45" s="125">
        <f>(5+10)*7</f>
        <v>105</v>
      </c>
      <c r="E45" s="126">
        <v>7</v>
      </c>
      <c r="F45" s="127"/>
      <c r="G45" s="128">
        <f>D45*F45</f>
        <v>0</v>
      </c>
      <c r="H45" s="129" t="s">
        <v>14</v>
      </c>
    </row>
    <row r="46" s="108" customFormat="1" ht="30" customHeight="1" spans="1:8">
      <c r="A46" s="123">
        <v>9.2</v>
      </c>
      <c r="B46" s="124" t="s">
        <v>15</v>
      </c>
      <c r="C46" s="124" t="s">
        <v>13</v>
      </c>
      <c r="D46" s="125">
        <f>(5+5+5)*7</f>
        <v>105</v>
      </c>
      <c r="E46" s="126">
        <v>7</v>
      </c>
      <c r="F46" s="127"/>
      <c r="G46" s="128">
        <f>D46*F46</f>
        <v>0</v>
      </c>
      <c r="H46" s="129" t="s">
        <v>16</v>
      </c>
    </row>
    <row r="47" s="108" customFormat="1" ht="30" customHeight="1" spans="1:8">
      <c r="A47" s="130">
        <v>9.3</v>
      </c>
      <c r="B47" s="124" t="s">
        <v>17</v>
      </c>
      <c r="C47" s="124" t="s">
        <v>13</v>
      </c>
      <c r="D47" s="125">
        <f>3*7</f>
        <v>21</v>
      </c>
      <c r="E47" s="126">
        <v>7</v>
      </c>
      <c r="F47" s="127"/>
      <c r="G47" s="128">
        <f>D47*F47</f>
        <v>0</v>
      </c>
      <c r="H47" s="129" t="s">
        <v>16</v>
      </c>
    </row>
    <row r="48" s="108" customFormat="1" ht="30" customHeight="1" spans="1:8">
      <c r="A48" s="130">
        <v>9.4</v>
      </c>
      <c r="B48" s="131" t="s">
        <v>18</v>
      </c>
      <c r="C48" s="131" t="s">
        <v>13</v>
      </c>
      <c r="D48" s="132">
        <f>(3+3+3)*7</f>
        <v>63</v>
      </c>
      <c r="E48" s="126">
        <v>7</v>
      </c>
      <c r="F48" s="133"/>
      <c r="G48" s="128">
        <f>D48*F48</f>
        <v>0</v>
      </c>
      <c r="H48" s="134"/>
    </row>
    <row r="49" s="108" customFormat="1" ht="30" customHeight="1" spans="1:8">
      <c r="A49" s="118" t="s">
        <v>35</v>
      </c>
      <c r="B49" s="119" t="s">
        <v>36</v>
      </c>
      <c r="C49" s="119"/>
      <c r="D49" s="119"/>
      <c r="E49" s="119"/>
      <c r="F49" s="120"/>
      <c r="G49" s="121">
        <f>+G50+G51+G52+G53</f>
        <v>0</v>
      </c>
      <c r="H49" s="122"/>
    </row>
    <row r="50" s="108" customFormat="1" ht="30" customHeight="1" spans="1:8">
      <c r="A50" s="123">
        <v>10.1</v>
      </c>
      <c r="B50" s="124" t="s">
        <v>12</v>
      </c>
      <c r="C50" s="124" t="s">
        <v>13</v>
      </c>
      <c r="D50" s="125">
        <f>(7+6)</f>
        <v>13</v>
      </c>
      <c r="E50" s="126">
        <v>1</v>
      </c>
      <c r="F50" s="127"/>
      <c r="G50" s="128">
        <f>D50*F50</f>
        <v>0</v>
      </c>
      <c r="H50" s="129" t="s">
        <v>14</v>
      </c>
    </row>
    <row r="51" s="108" customFormat="1" ht="30" customHeight="1" spans="1:8">
      <c r="A51" s="123">
        <v>10.2</v>
      </c>
      <c r="B51" s="124" t="s">
        <v>15</v>
      </c>
      <c r="C51" s="124" t="s">
        <v>13</v>
      </c>
      <c r="D51" s="125">
        <f>(5+5+5)*1</f>
        <v>15</v>
      </c>
      <c r="E51" s="126">
        <v>1</v>
      </c>
      <c r="F51" s="127"/>
      <c r="G51" s="128">
        <f>D51*F51</f>
        <v>0</v>
      </c>
      <c r="H51" s="129" t="s">
        <v>16</v>
      </c>
    </row>
    <row r="52" s="108" customFormat="1" ht="30" customHeight="1" spans="1:8">
      <c r="A52" s="130">
        <v>10.3</v>
      </c>
      <c r="B52" s="124" t="s">
        <v>17</v>
      </c>
      <c r="C52" s="124" t="s">
        <v>13</v>
      </c>
      <c r="D52" s="125">
        <f>3*1</f>
        <v>3</v>
      </c>
      <c r="E52" s="126">
        <v>1</v>
      </c>
      <c r="F52" s="127"/>
      <c r="G52" s="128">
        <f>D52*F52</f>
        <v>0</v>
      </c>
      <c r="H52" s="129" t="s">
        <v>16</v>
      </c>
    </row>
    <row r="53" s="108" customFormat="1" ht="30" customHeight="1" spans="1:8">
      <c r="A53" s="130">
        <v>10.4</v>
      </c>
      <c r="B53" s="131" t="s">
        <v>18</v>
      </c>
      <c r="C53" s="131" t="s">
        <v>13</v>
      </c>
      <c r="D53" s="132">
        <f>(3+3+3)*1</f>
        <v>9</v>
      </c>
      <c r="E53" s="126">
        <v>1</v>
      </c>
      <c r="F53" s="133"/>
      <c r="G53" s="128">
        <f>D53*F53</f>
        <v>0</v>
      </c>
      <c r="H53" s="134"/>
    </row>
    <row r="54" s="108" customFormat="1" ht="30" customHeight="1" spans="1:8">
      <c r="A54" s="118" t="s">
        <v>37</v>
      </c>
      <c r="B54" s="119" t="s">
        <v>38</v>
      </c>
      <c r="C54" s="119"/>
      <c r="D54" s="119"/>
      <c r="E54" s="119"/>
      <c r="F54" s="120"/>
      <c r="G54" s="121">
        <f>+G55+G56+G57+G58</f>
        <v>0</v>
      </c>
      <c r="H54" s="122"/>
    </row>
    <row r="55" s="108" customFormat="1" ht="30" customHeight="1" spans="1:8">
      <c r="A55" s="123">
        <v>11.1</v>
      </c>
      <c r="B55" s="124" t="s">
        <v>12</v>
      </c>
      <c r="C55" s="124" t="s">
        <v>13</v>
      </c>
      <c r="D55" s="125">
        <f>(8+7)*7</f>
        <v>105</v>
      </c>
      <c r="E55" s="126">
        <v>7</v>
      </c>
      <c r="F55" s="127"/>
      <c r="G55" s="128">
        <f>D55*F55</f>
        <v>0</v>
      </c>
      <c r="H55" s="129" t="s">
        <v>14</v>
      </c>
    </row>
    <row r="56" s="108" customFormat="1" ht="30" customHeight="1" spans="1:8">
      <c r="A56" s="123">
        <v>11.2</v>
      </c>
      <c r="B56" s="124" t="s">
        <v>15</v>
      </c>
      <c r="C56" s="124" t="s">
        <v>13</v>
      </c>
      <c r="D56" s="125">
        <f>(5+5+5)*7</f>
        <v>105</v>
      </c>
      <c r="E56" s="126">
        <v>7</v>
      </c>
      <c r="F56" s="127"/>
      <c r="G56" s="128">
        <f>D56*F56</f>
        <v>0</v>
      </c>
      <c r="H56" s="129" t="s">
        <v>16</v>
      </c>
    </row>
    <row r="57" s="108" customFormat="1" ht="30" customHeight="1" spans="1:8">
      <c r="A57" s="130">
        <v>11.3</v>
      </c>
      <c r="B57" s="124" t="s">
        <v>17</v>
      </c>
      <c r="C57" s="124" t="s">
        <v>13</v>
      </c>
      <c r="D57" s="125">
        <f>3*7</f>
        <v>21</v>
      </c>
      <c r="E57" s="126">
        <v>7</v>
      </c>
      <c r="F57" s="127"/>
      <c r="G57" s="128">
        <f>D57*F57</f>
        <v>0</v>
      </c>
      <c r="H57" s="129" t="s">
        <v>16</v>
      </c>
    </row>
    <row r="58" s="108" customFormat="1" ht="30" customHeight="1" spans="1:8">
      <c r="A58" s="130">
        <v>11.4</v>
      </c>
      <c r="B58" s="131" t="s">
        <v>18</v>
      </c>
      <c r="C58" s="131" t="s">
        <v>13</v>
      </c>
      <c r="D58" s="132">
        <f>(3+3+3)*7</f>
        <v>63</v>
      </c>
      <c r="E58" s="126">
        <v>7</v>
      </c>
      <c r="F58" s="133"/>
      <c r="G58" s="128">
        <f>D58*F58</f>
        <v>0</v>
      </c>
      <c r="H58" s="134"/>
    </row>
    <row r="59" s="108" customFormat="1" ht="30" customHeight="1" spans="1:8">
      <c r="A59" s="118" t="s">
        <v>39</v>
      </c>
      <c r="B59" s="119" t="s">
        <v>40</v>
      </c>
      <c r="C59" s="119"/>
      <c r="D59" s="119"/>
      <c r="E59" s="119"/>
      <c r="F59" s="120"/>
      <c r="G59" s="121">
        <f>+G60+G61+G62+G63</f>
        <v>0</v>
      </c>
      <c r="H59" s="122"/>
    </row>
    <row r="60" s="108" customFormat="1" ht="30" customHeight="1" spans="1:8">
      <c r="A60" s="123">
        <v>12.1</v>
      </c>
      <c r="B60" s="124" t="s">
        <v>12</v>
      </c>
      <c r="C60" s="124" t="s">
        <v>13</v>
      </c>
      <c r="D60" s="125">
        <f>(8+7)</f>
        <v>15</v>
      </c>
      <c r="E60" s="126">
        <v>1</v>
      </c>
      <c r="F60" s="127"/>
      <c r="G60" s="128">
        <f>D60*F60</f>
        <v>0</v>
      </c>
      <c r="H60" s="129" t="s">
        <v>14</v>
      </c>
    </row>
    <row r="61" s="108" customFormat="1" ht="30" customHeight="1" spans="1:8">
      <c r="A61" s="123">
        <v>12.2</v>
      </c>
      <c r="B61" s="124" t="s">
        <v>15</v>
      </c>
      <c r="C61" s="124" t="s">
        <v>13</v>
      </c>
      <c r="D61" s="125">
        <f>(5+5+5)*1</f>
        <v>15</v>
      </c>
      <c r="E61" s="126">
        <v>1</v>
      </c>
      <c r="F61" s="127"/>
      <c r="G61" s="128">
        <f>D61*F61</f>
        <v>0</v>
      </c>
      <c r="H61" s="129" t="s">
        <v>16</v>
      </c>
    </row>
    <row r="62" s="108" customFormat="1" ht="30" customHeight="1" spans="1:8">
      <c r="A62" s="130">
        <v>12.3</v>
      </c>
      <c r="B62" s="124" t="s">
        <v>17</v>
      </c>
      <c r="C62" s="124" t="s">
        <v>13</v>
      </c>
      <c r="D62" s="125">
        <f>3*1</f>
        <v>3</v>
      </c>
      <c r="E62" s="126">
        <v>1</v>
      </c>
      <c r="F62" s="127"/>
      <c r="G62" s="128">
        <f>D62*F62</f>
        <v>0</v>
      </c>
      <c r="H62" s="129" t="s">
        <v>16</v>
      </c>
    </row>
    <row r="63" s="108" customFormat="1" ht="30" customHeight="1" spans="1:8">
      <c r="A63" s="130">
        <v>12.4</v>
      </c>
      <c r="B63" s="131" t="s">
        <v>18</v>
      </c>
      <c r="C63" s="131" t="s">
        <v>13</v>
      </c>
      <c r="D63" s="132">
        <f>(3+3+3)*1</f>
        <v>9</v>
      </c>
      <c r="E63" s="126">
        <v>1</v>
      </c>
      <c r="F63" s="133"/>
      <c r="G63" s="128">
        <f>D63*F63</f>
        <v>0</v>
      </c>
      <c r="H63" s="134"/>
    </row>
    <row r="64" s="108" customFormat="1" ht="30" customHeight="1" spans="1:8">
      <c r="A64" s="118" t="s">
        <v>41</v>
      </c>
      <c r="B64" s="119" t="s">
        <v>42</v>
      </c>
      <c r="C64" s="119"/>
      <c r="D64" s="119"/>
      <c r="E64" s="119"/>
      <c r="F64" s="120"/>
      <c r="G64" s="121">
        <f>+G65+G66+G67+G68</f>
        <v>0</v>
      </c>
      <c r="H64" s="122"/>
    </row>
    <row r="65" s="108" customFormat="1" ht="30" customHeight="1" spans="1:8">
      <c r="A65" s="123">
        <v>13.1</v>
      </c>
      <c r="B65" s="124" t="s">
        <v>12</v>
      </c>
      <c r="C65" s="124" t="s">
        <v>13</v>
      </c>
      <c r="D65" s="125">
        <f>(8+9)*6</f>
        <v>102</v>
      </c>
      <c r="E65" s="126">
        <v>6</v>
      </c>
      <c r="F65" s="127"/>
      <c r="G65" s="128">
        <f>D65*F65</f>
        <v>0</v>
      </c>
      <c r="H65" s="129" t="s">
        <v>14</v>
      </c>
    </row>
    <row r="66" s="108" customFormat="1" ht="30" customHeight="1" spans="1:8">
      <c r="A66" s="123">
        <v>13.2</v>
      </c>
      <c r="B66" s="124" t="s">
        <v>15</v>
      </c>
      <c r="C66" s="124" t="s">
        <v>13</v>
      </c>
      <c r="D66" s="125">
        <f>(5+5+5)*6</f>
        <v>90</v>
      </c>
      <c r="E66" s="126">
        <v>6</v>
      </c>
      <c r="F66" s="127"/>
      <c r="G66" s="128">
        <f>D66*F66</f>
        <v>0</v>
      </c>
      <c r="H66" s="129" t="s">
        <v>16</v>
      </c>
    </row>
    <row r="67" s="108" customFormat="1" ht="30" customHeight="1" spans="1:8">
      <c r="A67" s="130">
        <v>13.3</v>
      </c>
      <c r="B67" s="124" t="s">
        <v>17</v>
      </c>
      <c r="C67" s="124" t="s">
        <v>13</v>
      </c>
      <c r="D67" s="125">
        <f>3*6</f>
        <v>18</v>
      </c>
      <c r="E67" s="126">
        <v>6</v>
      </c>
      <c r="F67" s="127"/>
      <c r="G67" s="128">
        <f>D67*F67</f>
        <v>0</v>
      </c>
      <c r="H67" s="129" t="s">
        <v>16</v>
      </c>
    </row>
    <row r="68" s="108" customFormat="1" ht="30" customHeight="1" spans="1:8">
      <c r="A68" s="130">
        <v>13.4</v>
      </c>
      <c r="B68" s="131" t="s">
        <v>18</v>
      </c>
      <c r="C68" s="131" t="s">
        <v>13</v>
      </c>
      <c r="D68" s="132">
        <f>(3+3+3)*6</f>
        <v>54</v>
      </c>
      <c r="E68" s="126">
        <v>6</v>
      </c>
      <c r="F68" s="133"/>
      <c r="G68" s="128">
        <f>D68*F68</f>
        <v>0</v>
      </c>
      <c r="H68" s="134"/>
    </row>
    <row r="69" s="108" customFormat="1" ht="30" customHeight="1" spans="1:8">
      <c r="A69" s="118" t="s">
        <v>43</v>
      </c>
      <c r="B69" s="119" t="s">
        <v>44</v>
      </c>
      <c r="C69" s="119"/>
      <c r="D69" s="119"/>
      <c r="E69" s="119"/>
      <c r="F69" s="120"/>
      <c r="G69" s="121">
        <f>+G70+G71+G72+G73</f>
        <v>0</v>
      </c>
      <c r="H69" s="122"/>
    </row>
    <row r="70" s="108" customFormat="1" ht="30" customHeight="1" spans="1:8">
      <c r="A70" s="123">
        <v>14.1</v>
      </c>
      <c r="B70" s="124" t="s">
        <v>12</v>
      </c>
      <c r="C70" s="124" t="s">
        <v>13</v>
      </c>
      <c r="D70" s="125">
        <f>(5+7)*1</f>
        <v>12</v>
      </c>
      <c r="E70" s="126">
        <v>1</v>
      </c>
      <c r="F70" s="127"/>
      <c r="G70" s="128">
        <f>D70*F70</f>
        <v>0</v>
      </c>
      <c r="H70" s="129" t="s">
        <v>14</v>
      </c>
    </row>
    <row r="71" s="108" customFormat="1" ht="30" customHeight="1" spans="1:8">
      <c r="A71" s="123">
        <v>14.2</v>
      </c>
      <c r="B71" s="124" t="s">
        <v>15</v>
      </c>
      <c r="C71" s="124" t="s">
        <v>13</v>
      </c>
      <c r="D71" s="125">
        <f>(5+5+5)*1</f>
        <v>15</v>
      </c>
      <c r="E71" s="126">
        <v>1</v>
      </c>
      <c r="F71" s="127"/>
      <c r="G71" s="128">
        <f>D71*F71</f>
        <v>0</v>
      </c>
      <c r="H71" s="129" t="s">
        <v>16</v>
      </c>
    </row>
    <row r="72" s="108" customFormat="1" ht="30" customHeight="1" spans="1:8">
      <c r="A72" s="130">
        <v>14.3</v>
      </c>
      <c r="B72" s="124" t="s">
        <v>17</v>
      </c>
      <c r="C72" s="124" t="s">
        <v>13</v>
      </c>
      <c r="D72" s="125">
        <f>3*1</f>
        <v>3</v>
      </c>
      <c r="E72" s="126">
        <v>1</v>
      </c>
      <c r="F72" s="127"/>
      <c r="G72" s="128">
        <f>D72*F72</f>
        <v>0</v>
      </c>
      <c r="H72" s="129" t="s">
        <v>16</v>
      </c>
    </row>
    <row r="73" s="108" customFormat="1" ht="30" customHeight="1" spans="1:8">
      <c r="A73" s="130">
        <v>14.4</v>
      </c>
      <c r="B73" s="131" t="s">
        <v>18</v>
      </c>
      <c r="C73" s="131" t="s">
        <v>13</v>
      </c>
      <c r="D73" s="132">
        <f>(3+3+3)*1</f>
        <v>9</v>
      </c>
      <c r="E73" s="126">
        <v>1</v>
      </c>
      <c r="F73" s="133"/>
      <c r="G73" s="128">
        <f>D73*F73</f>
        <v>0</v>
      </c>
      <c r="H73" s="134"/>
    </row>
    <row r="74" s="108" customFormat="1" ht="30" customHeight="1" spans="1:8">
      <c r="A74" s="118" t="s">
        <v>45</v>
      </c>
      <c r="B74" s="119" t="s">
        <v>46</v>
      </c>
      <c r="C74" s="119"/>
      <c r="D74" s="119"/>
      <c r="E74" s="119"/>
      <c r="F74" s="120"/>
      <c r="G74" s="121">
        <f>+G75+G76+G77+G78</f>
        <v>0</v>
      </c>
      <c r="H74" s="122"/>
    </row>
    <row r="75" s="108" customFormat="1" ht="30" customHeight="1" spans="1:8">
      <c r="A75" s="123">
        <v>15.1</v>
      </c>
      <c r="B75" s="124" t="s">
        <v>12</v>
      </c>
      <c r="C75" s="124" t="s">
        <v>13</v>
      </c>
      <c r="D75" s="125">
        <f>(6+10)*6</f>
        <v>96</v>
      </c>
      <c r="E75" s="126">
        <v>6</v>
      </c>
      <c r="F75" s="127"/>
      <c r="G75" s="128">
        <f>D75*F75</f>
        <v>0</v>
      </c>
      <c r="H75" s="129" t="s">
        <v>14</v>
      </c>
    </row>
    <row r="76" s="108" customFormat="1" ht="30" customHeight="1" spans="1:8">
      <c r="A76" s="123">
        <v>15.2</v>
      </c>
      <c r="B76" s="124" t="s">
        <v>15</v>
      </c>
      <c r="C76" s="124" t="s">
        <v>13</v>
      </c>
      <c r="D76" s="125">
        <f>(5+5+5)*6</f>
        <v>90</v>
      </c>
      <c r="E76" s="126">
        <v>6</v>
      </c>
      <c r="F76" s="127"/>
      <c r="G76" s="128">
        <f>D76*F76</f>
        <v>0</v>
      </c>
      <c r="H76" s="129" t="s">
        <v>16</v>
      </c>
    </row>
    <row r="77" s="108" customFormat="1" ht="30" customHeight="1" spans="1:8">
      <c r="A77" s="130">
        <v>15.3</v>
      </c>
      <c r="B77" s="124" t="s">
        <v>17</v>
      </c>
      <c r="C77" s="124" t="s">
        <v>13</v>
      </c>
      <c r="D77" s="125">
        <f>3*6</f>
        <v>18</v>
      </c>
      <c r="E77" s="126">
        <v>6</v>
      </c>
      <c r="F77" s="127"/>
      <c r="G77" s="128">
        <f>D77*F77</f>
        <v>0</v>
      </c>
      <c r="H77" s="129" t="s">
        <v>16</v>
      </c>
    </row>
    <row r="78" s="108" customFormat="1" ht="30" customHeight="1" spans="1:8">
      <c r="A78" s="130">
        <v>15.4</v>
      </c>
      <c r="B78" s="131" t="s">
        <v>18</v>
      </c>
      <c r="C78" s="131" t="s">
        <v>13</v>
      </c>
      <c r="D78" s="132">
        <f>(3+3+3)*6</f>
        <v>54</v>
      </c>
      <c r="E78" s="126">
        <v>6</v>
      </c>
      <c r="F78" s="133"/>
      <c r="G78" s="128">
        <f>D78*F78</f>
        <v>0</v>
      </c>
      <c r="H78" s="134"/>
    </row>
    <row r="79" s="108" customFormat="1" ht="30" customHeight="1" spans="1:8">
      <c r="A79" s="118" t="s">
        <v>47</v>
      </c>
      <c r="B79" s="119" t="s">
        <v>48</v>
      </c>
      <c r="C79" s="119"/>
      <c r="D79" s="119"/>
      <c r="E79" s="119"/>
      <c r="F79" s="120"/>
      <c r="G79" s="121">
        <f>+G80+G81+G82+G83</f>
        <v>0</v>
      </c>
      <c r="H79" s="122"/>
    </row>
    <row r="80" s="108" customFormat="1" ht="30" customHeight="1" spans="1:8">
      <c r="A80" s="123">
        <v>16.1</v>
      </c>
      <c r="B80" s="124" t="s">
        <v>12</v>
      </c>
      <c r="C80" s="124" t="s">
        <v>13</v>
      </c>
      <c r="D80" s="125">
        <f>(4+4)</f>
        <v>8</v>
      </c>
      <c r="E80" s="126">
        <v>1</v>
      </c>
      <c r="F80" s="127"/>
      <c r="G80" s="128">
        <f>D80*F80</f>
        <v>0</v>
      </c>
      <c r="H80" s="129" t="s">
        <v>14</v>
      </c>
    </row>
    <row r="81" s="108" customFormat="1" ht="30" customHeight="1" spans="1:8">
      <c r="A81" s="123">
        <v>16.2</v>
      </c>
      <c r="B81" s="124" t="s">
        <v>15</v>
      </c>
      <c r="C81" s="124" t="s">
        <v>13</v>
      </c>
      <c r="D81" s="125">
        <f>(5+5+5)*1</f>
        <v>15</v>
      </c>
      <c r="E81" s="126">
        <v>1</v>
      </c>
      <c r="F81" s="127"/>
      <c r="G81" s="128">
        <f>D81*F81</f>
        <v>0</v>
      </c>
      <c r="H81" s="129" t="s">
        <v>16</v>
      </c>
    </row>
    <row r="82" s="108" customFormat="1" ht="30" customHeight="1" spans="1:8">
      <c r="A82" s="130">
        <v>16.3</v>
      </c>
      <c r="B82" s="124" t="s">
        <v>17</v>
      </c>
      <c r="C82" s="124" t="s">
        <v>13</v>
      </c>
      <c r="D82" s="125">
        <f>3*1</f>
        <v>3</v>
      </c>
      <c r="E82" s="126">
        <v>1</v>
      </c>
      <c r="F82" s="127"/>
      <c r="G82" s="128">
        <f>D82*F82</f>
        <v>0</v>
      </c>
      <c r="H82" s="129" t="s">
        <v>16</v>
      </c>
    </row>
    <row r="83" s="108" customFormat="1" ht="30" customHeight="1" spans="1:8">
      <c r="A83" s="130">
        <v>16.4</v>
      </c>
      <c r="B83" s="131" t="s">
        <v>18</v>
      </c>
      <c r="C83" s="131" t="s">
        <v>13</v>
      </c>
      <c r="D83" s="132">
        <f>(3+3+3)*1</f>
        <v>9</v>
      </c>
      <c r="E83" s="126">
        <v>1</v>
      </c>
      <c r="F83" s="133"/>
      <c r="G83" s="128">
        <f>D83*F83</f>
        <v>0</v>
      </c>
      <c r="H83" s="134"/>
    </row>
    <row r="84" s="108" customFormat="1" ht="30" customHeight="1" spans="1:8">
      <c r="A84" s="118" t="s">
        <v>49</v>
      </c>
      <c r="B84" s="119" t="s">
        <v>50</v>
      </c>
      <c r="C84" s="119"/>
      <c r="D84" s="119"/>
      <c r="E84" s="119"/>
      <c r="F84" s="120"/>
      <c r="G84" s="121">
        <f>+G85+G86+G87+G88</f>
        <v>0</v>
      </c>
      <c r="H84" s="122"/>
    </row>
    <row r="85" s="108" customFormat="1" ht="30" customHeight="1" spans="1:8">
      <c r="A85" s="123">
        <v>17.1</v>
      </c>
      <c r="B85" s="124" t="s">
        <v>12</v>
      </c>
      <c r="C85" s="124" t="s">
        <v>13</v>
      </c>
      <c r="D85" s="125">
        <f>(3+6)*7</f>
        <v>63</v>
      </c>
      <c r="E85" s="126">
        <v>7</v>
      </c>
      <c r="F85" s="127"/>
      <c r="G85" s="128">
        <f>D85*F85</f>
        <v>0</v>
      </c>
      <c r="H85" s="129" t="s">
        <v>14</v>
      </c>
    </row>
    <row r="86" s="108" customFormat="1" ht="30" customHeight="1" spans="1:8">
      <c r="A86" s="123">
        <v>17.2</v>
      </c>
      <c r="B86" s="124" t="s">
        <v>15</v>
      </c>
      <c r="C86" s="124" t="s">
        <v>13</v>
      </c>
      <c r="D86" s="125">
        <f>(5+5+5)*7</f>
        <v>105</v>
      </c>
      <c r="E86" s="126">
        <v>7</v>
      </c>
      <c r="F86" s="127"/>
      <c r="G86" s="128">
        <f>D86*F86</f>
        <v>0</v>
      </c>
      <c r="H86" s="129" t="s">
        <v>16</v>
      </c>
    </row>
    <row r="87" s="108" customFormat="1" ht="30" customHeight="1" spans="1:8">
      <c r="A87" s="130">
        <v>17.3</v>
      </c>
      <c r="B87" s="124" t="s">
        <v>17</v>
      </c>
      <c r="C87" s="124" t="s">
        <v>13</v>
      </c>
      <c r="D87" s="125">
        <f>3*7</f>
        <v>21</v>
      </c>
      <c r="E87" s="126">
        <v>7</v>
      </c>
      <c r="F87" s="127"/>
      <c r="G87" s="128">
        <f>D87*F87</f>
        <v>0</v>
      </c>
      <c r="H87" s="129" t="s">
        <v>16</v>
      </c>
    </row>
    <row r="88" s="108" customFormat="1" ht="30" customHeight="1" spans="1:8">
      <c r="A88" s="130">
        <v>17.4</v>
      </c>
      <c r="B88" s="131" t="s">
        <v>18</v>
      </c>
      <c r="C88" s="131" t="s">
        <v>13</v>
      </c>
      <c r="D88" s="132">
        <f>(3+3+3)*7</f>
        <v>63</v>
      </c>
      <c r="E88" s="126">
        <v>7</v>
      </c>
      <c r="F88" s="133"/>
      <c r="G88" s="128">
        <f>D88*F88</f>
        <v>0</v>
      </c>
      <c r="H88" s="134"/>
    </row>
    <row r="89" s="108" customFormat="1" ht="30" customHeight="1" spans="1:8">
      <c r="A89" s="118" t="s">
        <v>51</v>
      </c>
      <c r="B89" s="119" t="s">
        <v>52</v>
      </c>
      <c r="C89" s="119"/>
      <c r="D89" s="119"/>
      <c r="E89" s="119"/>
      <c r="F89" s="120"/>
      <c r="G89" s="121">
        <f>+G90+G91+G92+G93</f>
        <v>0</v>
      </c>
      <c r="H89" s="122"/>
    </row>
    <row r="90" s="108" customFormat="1" ht="30" customHeight="1" spans="1:8">
      <c r="A90" s="123">
        <v>18.1</v>
      </c>
      <c r="B90" s="124" t="s">
        <v>12</v>
      </c>
      <c r="C90" s="124" t="s">
        <v>13</v>
      </c>
      <c r="D90" s="125">
        <f>(3+4)</f>
        <v>7</v>
      </c>
      <c r="E90" s="126">
        <v>1</v>
      </c>
      <c r="F90" s="127"/>
      <c r="G90" s="128">
        <f>D90*F90</f>
        <v>0</v>
      </c>
      <c r="H90" s="129" t="s">
        <v>14</v>
      </c>
    </row>
    <row r="91" s="108" customFormat="1" ht="30" customHeight="1" spans="1:8">
      <c r="A91" s="123">
        <v>18.2</v>
      </c>
      <c r="B91" s="124" t="s">
        <v>15</v>
      </c>
      <c r="C91" s="124" t="s">
        <v>13</v>
      </c>
      <c r="D91" s="125">
        <f>(5+5+5)*1</f>
        <v>15</v>
      </c>
      <c r="E91" s="126">
        <v>1</v>
      </c>
      <c r="F91" s="127"/>
      <c r="G91" s="128">
        <f>D91*F91</f>
        <v>0</v>
      </c>
      <c r="H91" s="129" t="s">
        <v>16</v>
      </c>
    </row>
    <row r="92" s="108" customFormat="1" ht="30" customHeight="1" spans="1:8">
      <c r="A92" s="130">
        <v>18.3</v>
      </c>
      <c r="B92" s="124" t="s">
        <v>17</v>
      </c>
      <c r="C92" s="124" t="s">
        <v>13</v>
      </c>
      <c r="D92" s="125">
        <f>3*1</f>
        <v>3</v>
      </c>
      <c r="E92" s="126">
        <v>1</v>
      </c>
      <c r="F92" s="127"/>
      <c r="G92" s="128">
        <f>D92*F92</f>
        <v>0</v>
      </c>
      <c r="H92" s="129" t="s">
        <v>16</v>
      </c>
    </row>
    <row r="93" s="108" customFormat="1" ht="30" customHeight="1" spans="1:8">
      <c r="A93" s="130">
        <v>18.4</v>
      </c>
      <c r="B93" s="131" t="s">
        <v>18</v>
      </c>
      <c r="C93" s="131" t="s">
        <v>13</v>
      </c>
      <c r="D93" s="132">
        <f>(3+3+3)*1</f>
        <v>9</v>
      </c>
      <c r="E93" s="126">
        <v>1</v>
      </c>
      <c r="F93" s="133"/>
      <c r="G93" s="128">
        <f>D93*F93</f>
        <v>0</v>
      </c>
      <c r="H93" s="134"/>
    </row>
    <row r="94" s="108" customFormat="1" ht="30" customHeight="1" spans="1:8">
      <c r="A94" s="118" t="s">
        <v>53</v>
      </c>
      <c r="B94" s="119" t="s">
        <v>54</v>
      </c>
      <c r="C94" s="119"/>
      <c r="D94" s="119"/>
      <c r="E94" s="119"/>
      <c r="F94" s="120"/>
      <c r="G94" s="121">
        <f>+G95+G96+G97+G98</f>
        <v>0</v>
      </c>
      <c r="H94" s="122"/>
    </row>
    <row r="95" s="108" customFormat="1" ht="30" customHeight="1" spans="1:8">
      <c r="A95" s="123">
        <v>19.1</v>
      </c>
      <c r="B95" s="124" t="s">
        <v>12</v>
      </c>
      <c r="C95" s="124" t="s">
        <v>13</v>
      </c>
      <c r="D95" s="125">
        <f>(3+6)*7</f>
        <v>63</v>
      </c>
      <c r="E95" s="126">
        <v>7</v>
      </c>
      <c r="F95" s="127"/>
      <c r="G95" s="128">
        <f>D95*F95</f>
        <v>0</v>
      </c>
      <c r="H95" s="129" t="s">
        <v>14</v>
      </c>
    </row>
    <row r="96" s="108" customFormat="1" ht="30" customHeight="1" spans="1:8">
      <c r="A96" s="123">
        <v>19.2</v>
      </c>
      <c r="B96" s="124" t="s">
        <v>15</v>
      </c>
      <c r="C96" s="124" t="s">
        <v>13</v>
      </c>
      <c r="D96" s="125">
        <f>(5+5+5)*7</f>
        <v>105</v>
      </c>
      <c r="E96" s="126">
        <v>7</v>
      </c>
      <c r="F96" s="127"/>
      <c r="G96" s="128">
        <f>D96*F96</f>
        <v>0</v>
      </c>
      <c r="H96" s="129" t="s">
        <v>16</v>
      </c>
    </row>
    <row r="97" s="108" customFormat="1" ht="30" customHeight="1" spans="1:8">
      <c r="A97" s="130">
        <v>19.3</v>
      </c>
      <c r="B97" s="124" t="s">
        <v>17</v>
      </c>
      <c r="C97" s="124" t="s">
        <v>13</v>
      </c>
      <c r="D97" s="125">
        <f>3*7</f>
        <v>21</v>
      </c>
      <c r="E97" s="126">
        <v>7</v>
      </c>
      <c r="F97" s="127"/>
      <c r="G97" s="128">
        <f>D97*F97</f>
        <v>0</v>
      </c>
      <c r="H97" s="129" t="s">
        <v>16</v>
      </c>
    </row>
    <row r="98" s="108" customFormat="1" ht="30" customHeight="1" spans="1:8">
      <c r="A98" s="130">
        <v>19.4</v>
      </c>
      <c r="B98" s="131" t="s">
        <v>18</v>
      </c>
      <c r="C98" s="131" t="s">
        <v>13</v>
      </c>
      <c r="D98" s="132">
        <f>(3+3+3)*7</f>
        <v>63</v>
      </c>
      <c r="E98" s="126">
        <v>7</v>
      </c>
      <c r="F98" s="133"/>
      <c r="G98" s="128">
        <f>D98*F98</f>
        <v>0</v>
      </c>
      <c r="H98" s="134"/>
    </row>
    <row r="99" s="108" customFormat="1" ht="30" customHeight="1" spans="1:8">
      <c r="A99" s="118" t="s">
        <v>55</v>
      </c>
      <c r="B99" s="119" t="s">
        <v>56</v>
      </c>
      <c r="C99" s="119"/>
      <c r="D99" s="119"/>
      <c r="E99" s="119"/>
      <c r="F99" s="120"/>
      <c r="G99" s="121">
        <f>+G100+G101+G102+G103</f>
        <v>0</v>
      </c>
      <c r="H99" s="122"/>
    </row>
    <row r="100" s="108" customFormat="1" ht="30" customHeight="1" spans="1:8">
      <c r="A100" s="123">
        <v>20.1</v>
      </c>
      <c r="B100" s="124" t="s">
        <v>12</v>
      </c>
      <c r="C100" s="124" t="s">
        <v>13</v>
      </c>
      <c r="D100" s="125">
        <f>(5+3)*1</f>
        <v>8</v>
      </c>
      <c r="E100" s="126">
        <v>1</v>
      </c>
      <c r="F100" s="127"/>
      <c r="G100" s="128">
        <f>D100*F100</f>
        <v>0</v>
      </c>
      <c r="H100" s="129" t="s">
        <v>14</v>
      </c>
    </row>
    <row r="101" s="108" customFormat="1" ht="30" customHeight="1" spans="1:8">
      <c r="A101" s="123">
        <v>20.2</v>
      </c>
      <c r="B101" s="124" t="s">
        <v>15</v>
      </c>
      <c r="C101" s="124" t="s">
        <v>13</v>
      </c>
      <c r="D101" s="125">
        <f>(5+5+5)*1</f>
        <v>15</v>
      </c>
      <c r="E101" s="126">
        <v>1</v>
      </c>
      <c r="F101" s="127"/>
      <c r="G101" s="128">
        <f>D101*F101</f>
        <v>0</v>
      </c>
      <c r="H101" s="129" t="s">
        <v>16</v>
      </c>
    </row>
    <row r="102" s="108" customFormat="1" ht="30" customHeight="1" spans="1:8">
      <c r="A102" s="130">
        <v>20.3</v>
      </c>
      <c r="B102" s="124" t="s">
        <v>17</v>
      </c>
      <c r="C102" s="124" t="s">
        <v>13</v>
      </c>
      <c r="D102" s="125">
        <f>3*1</f>
        <v>3</v>
      </c>
      <c r="E102" s="126">
        <v>1</v>
      </c>
      <c r="F102" s="127"/>
      <c r="G102" s="128">
        <f>D102*F102</f>
        <v>0</v>
      </c>
      <c r="H102" s="129" t="s">
        <v>16</v>
      </c>
    </row>
    <row r="103" s="108" customFormat="1" ht="30" customHeight="1" spans="1:8">
      <c r="A103" s="130">
        <v>20.4</v>
      </c>
      <c r="B103" s="131" t="s">
        <v>18</v>
      </c>
      <c r="C103" s="131" t="s">
        <v>13</v>
      </c>
      <c r="D103" s="132">
        <f>(3+3+3)*1</f>
        <v>9</v>
      </c>
      <c r="E103" s="126">
        <v>1</v>
      </c>
      <c r="F103" s="133"/>
      <c r="G103" s="128">
        <f>D103*F103</f>
        <v>0</v>
      </c>
      <c r="H103" s="134"/>
    </row>
    <row r="104" s="108" customFormat="1" ht="30" customHeight="1" spans="1:8">
      <c r="A104" s="118" t="s">
        <v>57</v>
      </c>
      <c r="B104" s="119" t="s">
        <v>58</v>
      </c>
      <c r="C104" s="119"/>
      <c r="D104" s="119"/>
      <c r="E104" s="119"/>
      <c r="F104" s="120"/>
      <c r="G104" s="121">
        <f>+G105+G106+G107+G108</f>
        <v>0</v>
      </c>
      <c r="H104" s="122"/>
    </row>
    <row r="105" s="108" customFormat="1" ht="30" customHeight="1" spans="1:8">
      <c r="A105" s="123">
        <v>21.1</v>
      </c>
      <c r="B105" s="124" t="s">
        <v>12</v>
      </c>
      <c r="C105" s="124" t="s">
        <v>13</v>
      </c>
      <c r="D105" s="125">
        <f>(5+10)*7</f>
        <v>105</v>
      </c>
      <c r="E105" s="126">
        <v>7</v>
      </c>
      <c r="F105" s="127"/>
      <c r="G105" s="128">
        <f>D105*F105</f>
        <v>0</v>
      </c>
      <c r="H105" s="129" t="s">
        <v>14</v>
      </c>
    </row>
    <row r="106" s="108" customFormat="1" ht="30" customHeight="1" spans="1:8">
      <c r="A106" s="123">
        <v>21.2</v>
      </c>
      <c r="B106" s="124" t="s">
        <v>15</v>
      </c>
      <c r="C106" s="124" t="s">
        <v>13</v>
      </c>
      <c r="D106" s="125">
        <f>(5+5+5)*7</f>
        <v>105</v>
      </c>
      <c r="E106" s="126">
        <v>7</v>
      </c>
      <c r="F106" s="127"/>
      <c r="G106" s="128">
        <f>D106*F106</f>
        <v>0</v>
      </c>
      <c r="H106" s="129" t="s">
        <v>16</v>
      </c>
    </row>
    <row r="107" s="108" customFormat="1" ht="30" customHeight="1" spans="1:8">
      <c r="A107" s="130">
        <v>21.3</v>
      </c>
      <c r="B107" s="124" t="s">
        <v>17</v>
      </c>
      <c r="C107" s="124" t="s">
        <v>13</v>
      </c>
      <c r="D107" s="125">
        <f>3*7</f>
        <v>21</v>
      </c>
      <c r="E107" s="126">
        <v>7</v>
      </c>
      <c r="F107" s="127"/>
      <c r="G107" s="128">
        <f>D107*F107</f>
        <v>0</v>
      </c>
      <c r="H107" s="129" t="s">
        <v>16</v>
      </c>
    </row>
    <row r="108" s="108" customFormat="1" ht="30" customHeight="1" spans="1:8">
      <c r="A108" s="130">
        <v>21.4</v>
      </c>
      <c r="B108" s="131" t="s">
        <v>18</v>
      </c>
      <c r="C108" s="131" t="s">
        <v>13</v>
      </c>
      <c r="D108" s="132">
        <f>(3+3+3)*7</f>
        <v>63</v>
      </c>
      <c r="E108" s="126">
        <v>7</v>
      </c>
      <c r="F108" s="133"/>
      <c r="G108" s="128">
        <f>D108*F108</f>
        <v>0</v>
      </c>
      <c r="H108" s="134"/>
    </row>
    <row r="109" s="108" customFormat="1" ht="30" customHeight="1" spans="1:8">
      <c r="A109" s="118" t="s">
        <v>59</v>
      </c>
      <c r="B109" s="119" t="s">
        <v>60</v>
      </c>
      <c r="C109" s="119"/>
      <c r="D109" s="119"/>
      <c r="E109" s="119"/>
      <c r="F109" s="120"/>
      <c r="G109" s="121">
        <f>+G110+G111+G112+G113</f>
        <v>0</v>
      </c>
      <c r="H109" s="122"/>
    </row>
    <row r="110" s="108" customFormat="1" ht="30" customHeight="1" spans="1:8">
      <c r="A110" s="123">
        <v>22.1</v>
      </c>
      <c r="B110" s="124" t="s">
        <v>12</v>
      </c>
      <c r="C110" s="124" t="s">
        <v>13</v>
      </c>
      <c r="D110" s="125">
        <f>(3+3)*1</f>
        <v>6</v>
      </c>
      <c r="E110" s="126">
        <v>1</v>
      </c>
      <c r="F110" s="127"/>
      <c r="G110" s="128">
        <f>D110*F110</f>
        <v>0</v>
      </c>
      <c r="H110" s="129" t="s">
        <v>14</v>
      </c>
    </row>
    <row r="111" s="108" customFormat="1" ht="30" customHeight="1" spans="1:8">
      <c r="A111" s="123">
        <v>22.2</v>
      </c>
      <c r="B111" s="124" t="s">
        <v>15</v>
      </c>
      <c r="C111" s="124" t="s">
        <v>13</v>
      </c>
      <c r="D111" s="125">
        <f>(5+5+5)*1</f>
        <v>15</v>
      </c>
      <c r="E111" s="126">
        <v>1</v>
      </c>
      <c r="F111" s="127"/>
      <c r="G111" s="128">
        <f>D111*F111</f>
        <v>0</v>
      </c>
      <c r="H111" s="129" t="s">
        <v>16</v>
      </c>
    </row>
    <row r="112" s="108" customFormat="1" ht="30" customHeight="1" spans="1:8">
      <c r="A112" s="130">
        <v>22.3</v>
      </c>
      <c r="B112" s="124" t="s">
        <v>17</v>
      </c>
      <c r="C112" s="124" t="s">
        <v>13</v>
      </c>
      <c r="D112" s="125">
        <f>3*1</f>
        <v>3</v>
      </c>
      <c r="E112" s="126">
        <v>1</v>
      </c>
      <c r="F112" s="127"/>
      <c r="G112" s="128">
        <f>D112*F112</f>
        <v>0</v>
      </c>
      <c r="H112" s="129" t="s">
        <v>16</v>
      </c>
    </row>
    <row r="113" s="108" customFormat="1" ht="30" customHeight="1" spans="1:8">
      <c r="A113" s="130">
        <v>22.4</v>
      </c>
      <c r="B113" s="131" t="s">
        <v>18</v>
      </c>
      <c r="C113" s="131" t="s">
        <v>13</v>
      </c>
      <c r="D113" s="132">
        <f>(3+3+3)*1</f>
        <v>9</v>
      </c>
      <c r="E113" s="126">
        <v>1</v>
      </c>
      <c r="F113" s="133"/>
      <c r="G113" s="128">
        <f>D113*F113</f>
        <v>0</v>
      </c>
      <c r="H113" s="134"/>
    </row>
    <row r="114" s="108" customFormat="1" ht="30" customHeight="1" spans="1:8">
      <c r="A114" s="118" t="s">
        <v>61</v>
      </c>
      <c r="B114" s="119" t="s">
        <v>62</v>
      </c>
      <c r="C114" s="119"/>
      <c r="D114" s="119"/>
      <c r="E114" s="119"/>
      <c r="F114" s="120"/>
      <c r="G114" s="121">
        <f>+G115+G116+G117+G118</f>
        <v>0</v>
      </c>
      <c r="H114" s="122"/>
    </row>
    <row r="115" s="108" customFormat="1" ht="30" customHeight="1" spans="1:8">
      <c r="A115" s="123">
        <v>23.1</v>
      </c>
      <c r="B115" s="124" t="s">
        <v>12</v>
      </c>
      <c r="C115" s="124" t="s">
        <v>13</v>
      </c>
      <c r="D115" s="125">
        <f>(3+3)*1</f>
        <v>6</v>
      </c>
      <c r="E115" s="126">
        <v>1</v>
      </c>
      <c r="F115" s="127"/>
      <c r="G115" s="128">
        <f>D115*F115</f>
        <v>0</v>
      </c>
      <c r="H115" s="129" t="s">
        <v>14</v>
      </c>
    </row>
    <row r="116" s="108" customFormat="1" ht="30" customHeight="1" spans="1:8">
      <c r="A116" s="123">
        <v>23.2</v>
      </c>
      <c r="B116" s="124" t="s">
        <v>15</v>
      </c>
      <c r="C116" s="124" t="s">
        <v>13</v>
      </c>
      <c r="D116" s="125">
        <f>(5+5+5)*1</f>
        <v>15</v>
      </c>
      <c r="E116" s="126">
        <v>1</v>
      </c>
      <c r="F116" s="127"/>
      <c r="G116" s="128">
        <f>D116*F116</f>
        <v>0</v>
      </c>
      <c r="H116" s="129" t="s">
        <v>16</v>
      </c>
    </row>
    <row r="117" s="108" customFormat="1" ht="30" customHeight="1" spans="1:8">
      <c r="A117" s="130">
        <v>23.3</v>
      </c>
      <c r="B117" s="124" t="s">
        <v>17</v>
      </c>
      <c r="C117" s="124" t="s">
        <v>13</v>
      </c>
      <c r="D117" s="125">
        <f>3*1</f>
        <v>3</v>
      </c>
      <c r="E117" s="126">
        <v>1</v>
      </c>
      <c r="F117" s="127"/>
      <c r="G117" s="128">
        <f>D117*F117</f>
        <v>0</v>
      </c>
      <c r="H117" s="129" t="s">
        <v>16</v>
      </c>
    </row>
    <row r="118" s="108" customFormat="1" ht="30" customHeight="1" spans="1:8">
      <c r="A118" s="130">
        <v>23.4</v>
      </c>
      <c r="B118" s="131" t="s">
        <v>18</v>
      </c>
      <c r="C118" s="131" t="s">
        <v>13</v>
      </c>
      <c r="D118" s="132">
        <f>(3+3+3)*1</f>
        <v>9</v>
      </c>
      <c r="E118" s="126">
        <v>1</v>
      </c>
      <c r="F118" s="133"/>
      <c r="G118" s="128">
        <f>D118*F118</f>
        <v>0</v>
      </c>
      <c r="H118" s="134"/>
    </row>
    <row r="119" s="108" customFormat="1" ht="30" customHeight="1" spans="1:8">
      <c r="A119" s="136" t="s">
        <v>63</v>
      </c>
      <c r="B119" s="136"/>
      <c r="C119" s="136"/>
      <c r="D119" s="136"/>
      <c r="E119" s="136"/>
      <c r="F119" s="137"/>
      <c r="G119" s="137">
        <f>G4+G9+G14+G19+G24+G29+G34+G39+G44+G49+G54+G59+G64+G69+G74+G79+G84+G89+G94+G99+G104+G109+G114</f>
        <v>0</v>
      </c>
      <c r="H119" s="138"/>
    </row>
    <row r="120" s="108" customFormat="1" ht="30" customHeight="1" spans="1:8">
      <c r="A120" s="139" t="s">
        <v>64</v>
      </c>
      <c r="B120" s="140"/>
      <c r="C120" s="140"/>
      <c r="D120" s="140"/>
      <c r="E120" s="140"/>
      <c r="F120" s="141"/>
      <c r="G120" s="141">
        <f>G119*0.3</f>
        <v>0</v>
      </c>
      <c r="H120" s="16" t="s">
        <v>65</v>
      </c>
    </row>
    <row r="121" spans="3:3">
      <c r="C121" s="142"/>
    </row>
  </sheetData>
  <mergeCells count="33">
    <mergeCell ref="A1:H1"/>
    <mergeCell ref="D2:E2"/>
    <mergeCell ref="B4:F4"/>
    <mergeCell ref="B9:F9"/>
    <mergeCell ref="B14:F14"/>
    <mergeCell ref="B19:F19"/>
    <mergeCell ref="B24:F24"/>
    <mergeCell ref="B29:F29"/>
    <mergeCell ref="B34:F34"/>
    <mergeCell ref="B39:F39"/>
    <mergeCell ref="B44:F44"/>
    <mergeCell ref="B49:F49"/>
    <mergeCell ref="B54:F54"/>
    <mergeCell ref="B59:F59"/>
    <mergeCell ref="B64:F64"/>
    <mergeCell ref="B69:F69"/>
    <mergeCell ref="B74:F74"/>
    <mergeCell ref="B79:F79"/>
    <mergeCell ref="B84:F84"/>
    <mergeCell ref="B89:F89"/>
    <mergeCell ref="B94:F94"/>
    <mergeCell ref="B99:F99"/>
    <mergeCell ref="B104:F104"/>
    <mergeCell ref="B109:F109"/>
    <mergeCell ref="B114:F114"/>
    <mergeCell ref="A119:F119"/>
    <mergeCell ref="A120:F120"/>
    <mergeCell ref="A2:A3"/>
    <mergeCell ref="B2:B3"/>
    <mergeCell ref="C2:C3"/>
    <mergeCell ref="F2:F3"/>
    <mergeCell ref="G2:G3"/>
    <mergeCell ref="H2:H3"/>
  </mergeCells>
  <pageMargins left="0.7" right="0.7" top="0.75" bottom="0.75" header="0.3" footer="0.3"/>
  <pageSetup paperSize="9" scale="8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4"/>
  <sheetViews>
    <sheetView zoomScale="70" zoomScaleNormal="70" workbookViewId="0">
      <selection activeCell="F28" sqref="F28:F31"/>
    </sheetView>
  </sheetViews>
  <sheetFormatPr defaultColWidth="9.81818181818182" defaultRowHeight="14"/>
  <cols>
    <col min="1" max="1" width="8.59090909090909" style="1" customWidth="1"/>
    <col min="2" max="2" width="21.9636363636364" style="1" customWidth="1"/>
    <col min="3" max="3" width="20.1454545454545" style="1" customWidth="1"/>
    <col min="4" max="4" width="10.6" style="1" customWidth="1"/>
    <col min="5" max="6" width="9.68181818181818" style="1" customWidth="1"/>
    <col min="7" max="7" width="10.4545454545455" style="1" customWidth="1"/>
    <col min="8" max="8" width="14.0454545454545" style="1" customWidth="1"/>
    <col min="9" max="9" width="52.7181818181818" style="1" customWidth="1"/>
    <col min="10" max="16384" width="9.81818181818182" style="1"/>
  </cols>
  <sheetData>
    <row r="1" s="1" customFormat="1" ht="56" customHeight="1" spans="1:9">
      <c r="A1" s="2" t="s">
        <v>66</v>
      </c>
      <c r="B1" s="3"/>
      <c r="C1" s="3"/>
      <c r="D1" s="3"/>
      <c r="E1" s="3"/>
      <c r="F1" s="3"/>
      <c r="G1" s="3"/>
      <c r="H1" s="3"/>
      <c r="I1" s="42"/>
    </row>
    <row r="2" s="1" customFormat="1" ht="30" customHeight="1" spans="1:9">
      <c r="A2" s="4" t="s">
        <v>1</v>
      </c>
      <c r="B2" s="5" t="s">
        <v>67</v>
      </c>
      <c r="C2" s="5" t="s">
        <v>68</v>
      </c>
      <c r="D2" s="5" t="s">
        <v>3</v>
      </c>
      <c r="E2" s="5" t="s">
        <v>69</v>
      </c>
      <c r="F2" s="5" t="s">
        <v>70</v>
      </c>
      <c r="G2" s="5" t="s">
        <v>3</v>
      </c>
      <c r="H2" s="5" t="s">
        <v>71</v>
      </c>
      <c r="I2" s="44" t="s">
        <v>7</v>
      </c>
    </row>
    <row r="3" s="1" customFormat="1" ht="30" customHeight="1" spans="1:9">
      <c r="A3" s="7" t="s">
        <v>72</v>
      </c>
      <c r="B3" s="8" t="s">
        <v>73</v>
      </c>
      <c r="C3" s="8"/>
      <c r="D3" s="8"/>
      <c r="E3" s="8"/>
      <c r="F3" s="8"/>
      <c r="G3" s="8"/>
      <c r="H3" s="11">
        <f>SUM(H4:H16)</f>
        <v>0</v>
      </c>
      <c r="I3" s="100"/>
    </row>
    <row r="4" s="1" customFormat="1" ht="30" customHeight="1" spans="1:9">
      <c r="A4" s="12">
        <v>1</v>
      </c>
      <c r="B4" s="13" t="s">
        <v>74</v>
      </c>
      <c r="C4" s="13" t="s">
        <v>75</v>
      </c>
      <c r="D4" s="13" t="s">
        <v>76</v>
      </c>
      <c r="E4" s="16">
        <v>5</v>
      </c>
      <c r="F4" s="69"/>
      <c r="G4" s="16" t="s">
        <v>77</v>
      </c>
      <c r="H4" s="33">
        <f t="shared" ref="H4:H9" si="0">F4*E4</f>
        <v>0</v>
      </c>
      <c r="I4" s="51" t="s">
        <v>78</v>
      </c>
    </row>
    <row r="5" s="1" customFormat="1" ht="30" customHeight="1" spans="1:9">
      <c r="A5" s="12">
        <v>2</v>
      </c>
      <c r="B5" s="13"/>
      <c r="C5" s="13" t="s">
        <v>79</v>
      </c>
      <c r="D5" s="58" t="s">
        <v>76</v>
      </c>
      <c r="E5" s="16">
        <v>5</v>
      </c>
      <c r="F5" s="69"/>
      <c r="G5" s="16" t="s">
        <v>77</v>
      </c>
      <c r="H5" s="33">
        <f t="shared" si="0"/>
        <v>0</v>
      </c>
      <c r="I5" s="66"/>
    </row>
    <row r="6" s="1" customFormat="1" ht="30" customHeight="1" spans="1:9">
      <c r="A6" s="12">
        <v>3</v>
      </c>
      <c r="B6" s="13"/>
      <c r="C6" s="70" t="s">
        <v>80</v>
      </c>
      <c r="D6" s="58" t="s">
        <v>76</v>
      </c>
      <c r="E6" s="16">
        <v>5</v>
      </c>
      <c r="F6" s="69"/>
      <c r="G6" s="16" t="s">
        <v>77</v>
      </c>
      <c r="H6" s="33">
        <f t="shared" si="0"/>
        <v>0</v>
      </c>
      <c r="I6" s="66"/>
    </row>
    <row r="7" s="1" customFormat="1" ht="30" customHeight="1" spans="1:9">
      <c r="A7" s="12">
        <v>4</v>
      </c>
      <c r="B7" s="13"/>
      <c r="C7" s="70" t="s">
        <v>81</v>
      </c>
      <c r="D7" s="43" t="s">
        <v>82</v>
      </c>
      <c r="E7" s="16">
        <v>5</v>
      </c>
      <c r="F7" s="71"/>
      <c r="G7" s="16" t="s">
        <v>77</v>
      </c>
      <c r="H7" s="33">
        <f t="shared" si="0"/>
        <v>0</v>
      </c>
      <c r="I7" s="66"/>
    </row>
    <row r="8" s="1" customFormat="1" ht="30" customHeight="1" spans="1:9">
      <c r="A8" s="12">
        <v>8</v>
      </c>
      <c r="B8" s="72" t="s">
        <v>83</v>
      </c>
      <c r="C8" s="70" t="s">
        <v>84</v>
      </c>
      <c r="D8" s="58" t="s">
        <v>76</v>
      </c>
      <c r="E8" s="62">
        <v>5</v>
      </c>
      <c r="F8" s="73"/>
      <c r="G8" s="16" t="s">
        <v>77</v>
      </c>
      <c r="H8" s="33">
        <f t="shared" si="0"/>
        <v>0</v>
      </c>
      <c r="I8" s="66"/>
    </row>
    <row r="9" s="1" customFormat="1" ht="30" customHeight="1" spans="1:9">
      <c r="A9" s="12">
        <v>9</v>
      </c>
      <c r="B9" s="58" t="s">
        <v>85</v>
      </c>
      <c r="C9" s="74" t="s">
        <v>86</v>
      </c>
      <c r="D9" s="75" t="s">
        <v>76</v>
      </c>
      <c r="E9" s="62">
        <v>5</v>
      </c>
      <c r="F9" s="76"/>
      <c r="G9" s="62" t="s">
        <v>77</v>
      </c>
      <c r="H9" s="17">
        <f t="shared" si="0"/>
        <v>0</v>
      </c>
      <c r="I9" s="66"/>
    </row>
    <row r="10" s="1" customFormat="1" ht="30" customHeight="1" spans="1:9">
      <c r="A10" s="12">
        <v>11</v>
      </c>
      <c r="B10" s="58"/>
      <c r="C10" s="77"/>
      <c r="D10" s="78"/>
      <c r="E10" s="79"/>
      <c r="F10" s="80"/>
      <c r="G10" s="81"/>
      <c r="H10" s="23"/>
      <c r="I10" s="66"/>
    </row>
    <row r="11" s="1" customFormat="1" ht="30" customHeight="1" spans="1:9">
      <c r="A11" s="12">
        <v>12</v>
      </c>
      <c r="B11" s="58"/>
      <c r="C11" s="70" t="s">
        <v>87</v>
      </c>
      <c r="D11" s="58" t="s">
        <v>76</v>
      </c>
      <c r="E11" s="62">
        <v>5</v>
      </c>
      <c r="F11" s="76"/>
      <c r="G11" s="16" t="s">
        <v>77</v>
      </c>
      <c r="H11" s="33">
        <f t="shared" ref="H11:H16" si="1">F11*E11</f>
        <v>0</v>
      </c>
      <c r="I11" s="66"/>
    </row>
    <row r="12" s="1" customFormat="1" ht="30" customHeight="1" spans="1:9">
      <c r="A12" s="12">
        <v>8</v>
      </c>
      <c r="B12" s="72" t="s">
        <v>88</v>
      </c>
      <c r="C12" s="70" t="s">
        <v>89</v>
      </c>
      <c r="D12" s="82" t="s">
        <v>82</v>
      </c>
      <c r="E12" s="62">
        <v>5</v>
      </c>
      <c r="F12" s="73"/>
      <c r="G12" s="62" t="s">
        <v>77</v>
      </c>
      <c r="H12" s="17">
        <f>E12*F12</f>
        <v>0</v>
      </c>
      <c r="I12" s="66"/>
    </row>
    <row r="13" s="1" customFormat="1" ht="30" customHeight="1" spans="1:9">
      <c r="A13" s="12">
        <v>9</v>
      </c>
      <c r="B13" s="72"/>
      <c r="C13" s="70" t="s">
        <v>90</v>
      </c>
      <c r="D13" s="82"/>
      <c r="E13" s="79"/>
      <c r="F13" s="83"/>
      <c r="G13" s="79"/>
      <c r="H13" s="20"/>
      <c r="I13" s="66"/>
    </row>
    <row r="14" s="1" customFormat="1" ht="30" customHeight="1" spans="1:9">
      <c r="A14" s="12">
        <v>10</v>
      </c>
      <c r="B14" s="78"/>
      <c r="C14" s="70" t="s">
        <v>91</v>
      </c>
      <c r="D14" s="82"/>
      <c r="E14" s="81"/>
      <c r="F14" s="84"/>
      <c r="G14" s="81"/>
      <c r="H14" s="23"/>
      <c r="I14" s="101"/>
    </row>
    <row r="15" s="1" customFormat="1" ht="52" customHeight="1" spans="1:9">
      <c r="A15" s="12">
        <v>11</v>
      </c>
      <c r="B15" s="13" t="s">
        <v>92</v>
      </c>
      <c r="C15" s="70" t="s">
        <v>92</v>
      </c>
      <c r="D15" s="85" t="s">
        <v>76</v>
      </c>
      <c r="E15" s="16">
        <v>10</v>
      </c>
      <c r="F15" s="59"/>
      <c r="G15" s="16" t="s">
        <v>77</v>
      </c>
      <c r="H15" s="33">
        <f t="shared" si="1"/>
        <v>0</v>
      </c>
      <c r="I15" s="46" t="s">
        <v>93</v>
      </c>
    </row>
    <row r="16" s="1" customFormat="1" ht="52" customHeight="1" spans="1:9">
      <c r="A16" s="12">
        <v>12</v>
      </c>
      <c r="B16" s="86" t="s">
        <v>94</v>
      </c>
      <c r="C16" s="87" t="s">
        <v>94</v>
      </c>
      <c r="D16" s="43" t="s">
        <v>95</v>
      </c>
      <c r="E16" s="88">
        <v>10</v>
      </c>
      <c r="F16" s="89"/>
      <c r="G16" s="88" t="s">
        <v>77</v>
      </c>
      <c r="H16" s="90">
        <f t="shared" si="1"/>
        <v>0</v>
      </c>
      <c r="I16" s="102" t="s">
        <v>96</v>
      </c>
    </row>
    <row r="17" s="1" customFormat="1" ht="30" customHeight="1" spans="1:9">
      <c r="A17" s="7" t="s">
        <v>72</v>
      </c>
      <c r="B17" s="8" t="s">
        <v>97</v>
      </c>
      <c r="C17" s="9"/>
      <c r="D17" s="9"/>
      <c r="E17" s="9"/>
      <c r="F17" s="10"/>
      <c r="G17" s="9"/>
      <c r="H17" s="11">
        <f>SUM(H18:H21)</f>
        <v>0</v>
      </c>
      <c r="I17" s="45"/>
    </row>
    <row r="18" s="1" customFormat="1" ht="30" customHeight="1" spans="1:9">
      <c r="A18" s="12">
        <v>1</v>
      </c>
      <c r="B18" s="13" t="s">
        <v>98</v>
      </c>
      <c r="C18" s="13" t="s">
        <v>81</v>
      </c>
      <c r="D18" s="13" t="s">
        <v>76</v>
      </c>
      <c r="E18" s="16">
        <v>10</v>
      </c>
      <c r="F18" s="59"/>
      <c r="G18" s="16" t="s">
        <v>77</v>
      </c>
      <c r="H18" s="33">
        <f t="shared" ref="H18:H21" si="2">F18*E18</f>
        <v>0</v>
      </c>
      <c r="I18" s="49" t="s">
        <v>99</v>
      </c>
    </row>
    <row r="19" s="1" customFormat="1" ht="30" customHeight="1" spans="1:9">
      <c r="A19" s="12">
        <v>2</v>
      </c>
      <c r="B19" s="13"/>
      <c r="C19" s="13" t="s">
        <v>100</v>
      </c>
      <c r="D19" s="13" t="s">
        <v>76</v>
      </c>
      <c r="E19" s="16">
        <v>10</v>
      </c>
      <c r="F19" s="59"/>
      <c r="G19" s="16" t="s">
        <v>77</v>
      </c>
      <c r="H19" s="33">
        <f t="shared" si="2"/>
        <v>0</v>
      </c>
      <c r="I19" s="49"/>
    </row>
    <row r="20" s="1" customFormat="1" ht="30" customHeight="1" spans="1:9">
      <c r="A20" s="12">
        <v>3</v>
      </c>
      <c r="B20" s="13"/>
      <c r="C20" s="13" t="s">
        <v>101</v>
      </c>
      <c r="D20" s="13" t="s">
        <v>76</v>
      </c>
      <c r="E20" s="16">
        <v>10</v>
      </c>
      <c r="F20" s="59"/>
      <c r="G20" s="16" t="s">
        <v>77</v>
      </c>
      <c r="H20" s="33">
        <f t="shared" si="2"/>
        <v>0</v>
      </c>
      <c r="I20" s="49"/>
    </row>
    <row r="21" s="1" customFormat="1" ht="30" customHeight="1" spans="1:9">
      <c r="A21" s="12">
        <v>4</v>
      </c>
      <c r="B21" s="13"/>
      <c r="C21" s="13" t="s">
        <v>102</v>
      </c>
      <c r="D21" s="43" t="s">
        <v>82</v>
      </c>
      <c r="E21" s="16">
        <v>10</v>
      </c>
      <c r="F21" s="91"/>
      <c r="G21" s="16" t="s">
        <v>77</v>
      </c>
      <c r="H21" s="33">
        <f t="shared" si="2"/>
        <v>0</v>
      </c>
      <c r="I21" s="49"/>
    </row>
    <row r="22" s="1" customFormat="1" ht="30" customHeight="1" spans="1:9">
      <c r="A22" s="7" t="s">
        <v>72</v>
      </c>
      <c r="B22" s="8" t="s">
        <v>103</v>
      </c>
      <c r="C22" s="9"/>
      <c r="D22" s="9"/>
      <c r="E22" s="9"/>
      <c r="F22" s="10"/>
      <c r="G22" s="9"/>
      <c r="H22" s="11">
        <f>SUM(H23:H26)</f>
        <v>0</v>
      </c>
      <c r="I22" s="45"/>
    </row>
    <row r="23" s="1" customFormat="1" ht="30" customHeight="1" spans="1:9">
      <c r="A23" s="12">
        <v>1</v>
      </c>
      <c r="B23" s="92" t="s">
        <v>104</v>
      </c>
      <c r="C23" s="13" t="s">
        <v>105</v>
      </c>
      <c r="D23" s="13" t="s">
        <v>106</v>
      </c>
      <c r="E23" s="16">
        <f>E24*6</f>
        <v>840</v>
      </c>
      <c r="F23" s="91"/>
      <c r="G23" s="16" t="s">
        <v>107</v>
      </c>
      <c r="H23" s="33">
        <f t="shared" ref="H23:H26" si="3">F23*E23</f>
        <v>0</v>
      </c>
      <c r="I23" s="103" t="s">
        <v>108</v>
      </c>
    </row>
    <row r="24" s="1" customFormat="1" ht="30" customHeight="1" spans="1:9">
      <c r="A24" s="12">
        <v>2</v>
      </c>
      <c r="B24" s="92"/>
      <c r="C24" s="13" t="s">
        <v>109</v>
      </c>
      <c r="D24" s="13" t="s">
        <v>106</v>
      </c>
      <c r="E24" s="16">
        <f>7*2*10</f>
        <v>140</v>
      </c>
      <c r="F24" s="91"/>
      <c r="G24" s="16" t="s">
        <v>107</v>
      </c>
      <c r="H24" s="33">
        <f t="shared" si="3"/>
        <v>0</v>
      </c>
      <c r="I24" s="104"/>
    </row>
    <row r="25" s="1" customFormat="1" ht="30" customHeight="1" spans="1:9">
      <c r="A25" s="12">
        <v>3</v>
      </c>
      <c r="B25" s="93" t="s">
        <v>110</v>
      </c>
      <c r="C25" s="61" t="s">
        <v>111</v>
      </c>
      <c r="D25" s="61" t="s">
        <v>76</v>
      </c>
      <c r="E25" s="62">
        <v>10</v>
      </c>
      <c r="F25" s="94"/>
      <c r="G25" s="88" t="s">
        <v>77</v>
      </c>
      <c r="H25" s="17">
        <f>E25*F25</f>
        <v>0</v>
      </c>
      <c r="I25" s="105" t="s">
        <v>112</v>
      </c>
    </row>
    <row r="26" s="1" customFormat="1" ht="30" customHeight="1" spans="1:9">
      <c r="A26" s="12">
        <v>4</v>
      </c>
      <c r="B26" s="87" t="s">
        <v>113</v>
      </c>
      <c r="C26" s="87" t="s">
        <v>114</v>
      </c>
      <c r="D26" s="87" t="s">
        <v>76</v>
      </c>
      <c r="E26" s="88">
        <v>10</v>
      </c>
      <c r="F26" s="95"/>
      <c r="G26" s="88" t="s">
        <v>77</v>
      </c>
      <c r="H26" s="90">
        <f t="shared" si="3"/>
        <v>0</v>
      </c>
      <c r="I26" s="106" t="s">
        <v>115</v>
      </c>
    </row>
    <row r="27" s="1" customFormat="1" ht="30" customHeight="1" spans="1:9">
      <c r="A27" s="7" t="s">
        <v>72</v>
      </c>
      <c r="B27" s="8" t="s">
        <v>116</v>
      </c>
      <c r="C27" s="9"/>
      <c r="D27" s="9"/>
      <c r="E27" s="9"/>
      <c r="F27" s="10"/>
      <c r="G27" s="9"/>
      <c r="H27" s="11">
        <f>SUM(H28:H31)</f>
        <v>0</v>
      </c>
      <c r="I27" s="45"/>
    </row>
    <row r="28" s="1" customFormat="1" ht="30" customHeight="1" spans="1:9">
      <c r="A28" s="12">
        <v>1</v>
      </c>
      <c r="B28" s="13" t="s">
        <v>117</v>
      </c>
      <c r="C28" s="13" t="s">
        <v>117</v>
      </c>
      <c r="D28" s="21" t="s">
        <v>82</v>
      </c>
      <c r="E28" s="62">
        <v>2</v>
      </c>
      <c r="F28" s="94"/>
      <c r="G28" s="62" t="s">
        <v>77</v>
      </c>
      <c r="H28" s="17">
        <f t="shared" ref="H28:H31" si="4">F28*E28</f>
        <v>0</v>
      </c>
      <c r="I28" s="107" t="s">
        <v>115</v>
      </c>
    </row>
    <row r="29" s="1" customFormat="1" ht="30" customHeight="1" spans="1:9">
      <c r="A29" s="12">
        <v>2</v>
      </c>
      <c r="B29" s="13" t="s">
        <v>118</v>
      </c>
      <c r="C29" s="13" t="s">
        <v>118</v>
      </c>
      <c r="D29" s="35" t="s">
        <v>82</v>
      </c>
      <c r="E29" s="81"/>
      <c r="F29" s="96"/>
      <c r="G29" s="81"/>
      <c r="H29" s="23"/>
      <c r="I29" s="107"/>
    </row>
    <row r="30" s="1" customFormat="1" ht="30" customHeight="1" spans="1:9">
      <c r="A30" s="12">
        <v>3</v>
      </c>
      <c r="B30" s="13" t="s">
        <v>119</v>
      </c>
      <c r="C30" s="13" t="s">
        <v>119</v>
      </c>
      <c r="D30" s="13" t="s">
        <v>76</v>
      </c>
      <c r="E30" s="16">
        <v>2</v>
      </c>
      <c r="F30" s="59"/>
      <c r="G30" s="16" t="s">
        <v>77</v>
      </c>
      <c r="H30" s="33">
        <f t="shared" si="4"/>
        <v>0</v>
      </c>
      <c r="I30" s="107"/>
    </row>
    <row r="31" s="1" customFormat="1" ht="30" customHeight="1" spans="1:9">
      <c r="A31" s="12">
        <v>4</v>
      </c>
      <c r="B31" s="13" t="s">
        <v>120</v>
      </c>
      <c r="C31" s="13" t="s">
        <v>120</v>
      </c>
      <c r="D31" s="14" t="s">
        <v>82</v>
      </c>
      <c r="E31" s="16">
        <v>2</v>
      </c>
      <c r="F31" s="59"/>
      <c r="G31" s="16" t="s">
        <v>77</v>
      </c>
      <c r="H31" s="33">
        <f t="shared" si="4"/>
        <v>0</v>
      </c>
      <c r="I31" s="107"/>
    </row>
    <row r="32" s="1" customFormat="1" ht="30" customHeight="1" spans="1:9">
      <c r="A32" s="97" t="s">
        <v>121</v>
      </c>
      <c r="B32" s="97"/>
      <c r="C32" s="97"/>
      <c r="D32" s="97"/>
      <c r="E32" s="97"/>
      <c r="F32" s="97"/>
      <c r="G32" s="97"/>
      <c r="H32" s="98">
        <f>H27+H22+H17+H3</f>
        <v>0</v>
      </c>
      <c r="I32" s="16"/>
    </row>
    <row r="33" s="1" customFormat="1" ht="30" customHeight="1" spans="1:9">
      <c r="A33" s="97" t="s">
        <v>122</v>
      </c>
      <c r="B33" s="97"/>
      <c r="C33" s="97"/>
      <c r="D33" s="97"/>
      <c r="E33" s="97"/>
      <c r="F33" s="97"/>
      <c r="G33" s="97"/>
      <c r="H33" s="99">
        <f>H32*0.5</f>
        <v>0</v>
      </c>
      <c r="I33" s="16" t="s">
        <v>65</v>
      </c>
    </row>
    <row r="34" spans="4:4">
      <c r="D34" s="41"/>
    </row>
  </sheetData>
  <mergeCells count="28">
    <mergeCell ref="A1:I1"/>
    <mergeCell ref="C3:G3"/>
    <mergeCell ref="A32:G32"/>
    <mergeCell ref="A33:G33"/>
    <mergeCell ref="B4:B7"/>
    <mergeCell ref="B9:B11"/>
    <mergeCell ref="B12:B14"/>
    <mergeCell ref="B18:B21"/>
    <mergeCell ref="B23:B24"/>
    <mergeCell ref="C9:C10"/>
    <mergeCell ref="D9:D10"/>
    <mergeCell ref="D12:D14"/>
    <mergeCell ref="E9:E10"/>
    <mergeCell ref="E12:E14"/>
    <mergeCell ref="E28:E29"/>
    <mergeCell ref="F9:F10"/>
    <mergeCell ref="F12:F14"/>
    <mergeCell ref="F28:F29"/>
    <mergeCell ref="G9:G10"/>
    <mergeCell ref="G12:G14"/>
    <mergeCell ref="G28:G29"/>
    <mergeCell ref="H9:H10"/>
    <mergeCell ref="H12:H14"/>
    <mergeCell ref="H28:H29"/>
    <mergeCell ref="I4:I14"/>
    <mergeCell ref="I18:I21"/>
    <mergeCell ref="I23:I24"/>
    <mergeCell ref="I28:I31"/>
  </mergeCells>
  <pageMargins left="0.432638888888889" right="0.196527777777778" top="0.747916666666667" bottom="0.314583333333333" header="0.275" footer="0.118055555555556"/>
  <pageSetup paperSize="9" scale="95" orientation="landscape"/>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2"/>
  <sheetViews>
    <sheetView topLeftCell="A3" workbookViewId="0">
      <selection activeCell="E6" sqref="E6"/>
    </sheetView>
  </sheetViews>
  <sheetFormatPr defaultColWidth="9.81818181818182" defaultRowHeight="14"/>
  <cols>
    <col min="1" max="1" width="8.18181818181818" style="53" customWidth="1"/>
    <col min="2" max="2" width="18.5454545454545" style="53" customWidth="1"/>
    <col min="3" max="3" width="31.0909090909091" style="53" customWidth="1"/>
    <col min="4" max="4" width="14.7272727272727" style="53" customWidth="1"/>
    <col min="5" max="5" width="12.8181818181818" style="53" customWidth="1"/>
    <col min="6" max="6" width="14.7272727272727" style="53" customWidth="1"/>
    <col min="7" max="7" width="13.6363636363636" style="53" customWidth="1"/>
    <col min="8" max="8" width="15.8181818181818" style="54" customWidth="1"/>
    <col min="9" max="9" width="25.3636363636364" style="53" customWidth="1"/>
    <col min="10" max="16384" width="9.81818181818182" style="53"/>
  </cols>
  <sheetData>
    <row r="1" s="1" customFormat="1" ht="56" customHeight="1" spans="1:9">
      <c r="A1" s="2" t="s">
        <v>123</v>
      </c>
      <c r="B1" s="3"/>
      <c r="C1" s="3"/>
      <c r="D1" s="3"/>
      <c r="E1" s="3"/>
      <c r="F1" s="3"/>
      <c r="G1" s="3"/>
      <c r="H1" s="3"/>
      <c r="I1" s="42"/>
    </row>
    <row r="2" s="1" customFormat="1" ht="30" customHeight="1" spans="1:9">
      <c r="A2" s="4" t="s">
        <v>1</v>
      </c>
      <c r="B2" s="5" t="s">
        <v>67</v>
      </c>
      <c r="C2" s="5" t="s">
        <v>68</v>
      </c>
      <c r="D2" s="5" t="s">
        <v>3</v>
      </c>
      <c r="E2" s="5" t="s">
        <v>69</v>
      </c>
      <c r="F2" s="5" t="s">
        <v>70</v>
      </c>
      <c r="G2" s="5" t="s">
        <v>3</v>
      </c>
      <c r="H2" s="6" t="s">
        <v>71</v>
      </c>
      <c r="I2" s="44" t="s">
        <v>7</v>
      </c>
    </row>
    <row r="3" s="53" customFormat="1" ht="30" customHeight="1" spans="1:9">
      <c r="A3" s="7" t="s">
        <v>72</v>
      </c>
      <c r="B3" s="8" t="s">
        <v>124</v>
      </c>
      <c r="C3" s="9"/>
      <c r="D3" s="9"/>
      <c r="E3" s="9"/>
      <c r="F3" s="10"/>
      <c r="G3" s="9"/>
      <c r="H3" s="55"/>
      <c r="I3" s="45"/>
    </row>
    <row r="4" s="53" customFormat="1" ht="30" customHeight="1" spans="1:11">
      <c r="A4" s="56">
        <v>1</v>
      </c>
      <c r="B4" s="57" t="s">
        <v>125</v>
      </c>
      <c r="C4" s="13" t="s">
        <v>126</v>
      </c>
      <c r="D4" s="58" t="s">
        <v>127</v>
      </c>
      <c r="E4" s="16">
        <v>32.24</v>
      </c>
      <c r="F4" s="59"/>
      <c r="G4" s="16" t="s">
        <v>128</v>
      </c>
      <c r="H4" s="60">
        <f t="shared" ref="H4:H9" si="0">F4*E4</f>
        <v>0</v>
      </c>
      <c r="I4" s="51" t="s">
        <v>129</v>
      </c>
      <c r="K4" s="1"/>
    </row>
    <row r="5" s="53" customFormat="1" ht="30" customHeight="1" spans="1:11">
      <c r="A5" s="56">
        <v>2</v>
      </c>
      <c r="B5" s="57"/>
      <c r="C5" s="13" t="s">
        <v>130</v>
      </c>
      <c r="D5" s="58" t="s">
        <v>127</v>
      </c>
      <c r="E5" s="16">
        <v>32.24</v>
      </c>
      <c r="F5" s="59"/>
      <c r="G5" s="16" t="s">
        <v>128</v>
      </c>
      <c r="H5" s="60">
        <f t="shared" si="0"/>
        <v>0</v>
      </c>
      <c r="I5" s="66"/>
      <c r="K5" s="1"/>
    </row>
    <row r="6" s="53" customFormat="1" ht="30" customHeight="1" spans="1:11">
      <c r="A6" s="56">
        <v>3</v>
      </c>
      <c r="B6" s="57"/>
      <c r="C6" s="13" t="s">
        <v>131</v>
      </c>
      <c r="D6" s="58" t="s">
        <v>127</v>
      </c>
      <c r="E6" s="16">
        <v>32.24</v>
      </c>
      <c r="F6" s="59"/>
      <c r="G6" s="16" t="s">
        <v>128</v>
      </c>
      <c r="H6" s="60">
        <f t="shared" si="0"/>
        <v>0</v>
      </c>
      <c r="I6" s="66"/>
      <c r="K6" s="1"/>
    </row>
    <row r="7" s="53" customFormat="1" ht="30" customHeight="1" spans="1:11">
      <c r="A7" s="56">
        <v>6</v>
      </c>
      <c r="B7" s="13" t="s">
        <v>132</v>
      </c>
      <c r="C7" s="61" t="s">
        <v>133</v>
      </c>
      <c r="D7" s="13" t="s">
        <v>82</v>
      </c>
      <c r="E7" s="62">
        <v>5</v>
      </c>
      <c r="F7" s="15"/>
      <c r="G7" s="16" t="s">
        <v>77</v>
      </c>
      <c r="H7" s="60">
        <f t="shared" si="0"/>
        <v>0</v>
      </c>
      <c r="I7" s="66" t="s">
        <v>134</v>
      </c>
      <c r="K7" s="1"/>
    </row>
    <row r="8" s="53" customFormat="1" ht="30" customHeight="1" spans="1:11">
      <c r="A8" s="56">
        <v>7</v>
      </c>
      <c r="B8" s="13"/>
      <c r="C8" s="61" t="s">
        <v>135</v>
      </c>
      <c r="D8" s="13" t="s">
        <v>76</v>
      </c>
      <c r="E8" s="62">
        <v>5</v>
      </c>
      <c r="F8" s="63"/>
      <c r="G8" s="16" t="s">
        <v>77</v>
      </c>
      <c r="H8" s="60">
        <f t="shared" si="0"/>
        <v>0</v>
      </c>
      <c r="I8" s="66"/>
      <c r="K8" s="1"/>
    </row>
    <row r="9" s="53" customFormat="1" ht="30" customHeight="1" spans="1:11">
      <c r="A9" s="56">
        <v>8</v>
      </c>
      <c r="B9" s="61"/>
      <c r="C9" s="61" t="s">
        <v>136</v>
      </c>
      <c r="D9" s="61" t="s">
        <v>82</v>
      </c>
      <c r="E9" s="62">
        <v>5</v>
      </c>
      <c r="F9" s="15"/>
      <c r="G9" s="62" t="s">
        <v>77</v>
      </c>
      <c r="H9" s="64">
        <f t="shared" si="0"/>
        <v>0</v>
      </c>
      <c r="I9" s="66"/>
      <c r="K9" s="1"/>
    </row>
    <row r="10" s="53" customFormat="1" ht="30" customHeight="1" spans="1:11">
      <c r="A10" s="56">
        <v>9</v>
      </c>
      <c r="B10" s="52" t="s">
        <v>121</v>
      </c>
      <c r="C10" s="52"/>
      <c r="D10" s="52"/>
      <c r="E10" s="52"/>
      <c r="F10" s="52"/>
      <c r="G10" s="52"/>
      <c r="H10" s="65">
        <f>SUM(H4:H9)</f>
        <v>0</v>
      </c>
      <c r="I10" s="67"/>
      <c r="K10" s="1"/>
    </row>
    <row r="11" s="53" customFormat="1" ht="30" customHeight="1" spans="1:9">
      <c r="A11" s="56"/>
      <c r="B11" s="52" t="s">
        <v>122</v>
      </c>
      <c r="C11" s="52"/>
      <c r="D11" s="52"/>
      <c r="E11" s="52"/>
      <c r="F11" s="52"/>
      <c r="G11" s="52"/>
      <c r="H11" s="65">
        <f>H10*0.5</f>
        <v>0</v>
      </c>
      <c r="I11" s="68" t="s">
        <v>65</v>
      </c>
    </row>
    <row r="12" spans="4:4">
      <c r="D12" s="41"/>
    </row>
  </sheetData>
  <mergeCells count="7">
    <mergeCell ref="A1:I1"/>
    <mergeCell ref="B10:G10"/>
    <mergeCell ref="B11:G11"/>
    <mergeCell ref="B4:B6"/>
    <mergeCell ref="B7:B9"/>
    <mergeCell ref="I4:I6"/>
    <mergeCell ref="I7:I9"/>
  </mergeCells>
  <pageMargins left="0.751388888888889" right="0.751388888888889" top="1" bottom="1" header="0.5" footer="0.5"/>
  <pageSetup paperSize="9" scale="89" orientation="landscape"/>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9"/>
  <sheetViews>
    <sheetView tabSelected="1" zoomScale="85" zoomScaleNormal="85" workbookViewId="0">
      <selection activeCell="F12" sqref="F12:F16"/>
    </sheetView>
  </sheetViews>
  <sheetFormatPr defaultColWidth="9.81818181818182" defaultRowHeight="14"/>
  <cols>
    <col min="1" max="1" width="8.48181818181818" style="1" customWidth="1"/>
    <col min="2" max="2" width="18.2727272727273" style="1" customWidth="1"/>
    <col min="3" max="3" width="23.3272727272727" style="1" customWidth="1"/>
    <col min="4" max="4" width="17.4545454545455" style="1" customWidth="1"/>
    <col min="5" max="5" width="13.9363636363636" style="1" customWidth="1"/>
    <col min="6" max="6" width="13.1818181818182" style="1" customWidth="1"/>
    <col min="7" max="7" width="13.9363636363636" style="1" customWidth="1"/>
    <col min="8" max="8" width="44.5454545454545" style="1" customWidth="1"/>
    <col min="9" max="9" width="38.9363636363636" style="1" customWidth="1"/>
    <col min="10" max="10" width="9.81818181818182" style="1"/>
    <col min="11" max="11" width="11.3181818181818" style="1"/>
    <col min="12" max="13" width="9.81818181818182" style="1"/>
    <col min="14" max="14" width="11.3181818181818" style="1"/>
    <col min="15" max="16384" width="9.81818181818182" style="1"/>
  </cols>
  <sheetData>
    <row r="1" s="1" customFormat="1" ht="56" customHeight="1" spans="1:11">
      <c r="A1" s="2" t="s">
        <v>137</v>
      </c>
      <c r="B1" s="3"/>
      <c r="C1" s="3"/>
      <c r="D1" s="3"/>
      <c r="E1" s="3"/>
      <c r="F1" s="3"/>
      <c r="G1" s="3"/>
      <c r="H1" s="3"/>
      <c r="I1" s="42"/>
      <c r="K1" s="43"/>
    </row>
    <row r="2" s="1" customFormat="1" ht="30" customHeight="1" spans="1:9">
      <c r="A2" s="4" t="s">
        <v>1</v>
      </c>
      <c r="B2" s="5" t="s">
        <v>67</v>
      </c>
      <c r="C2" s="5" t="s">
        <v>68</v>
      </c>
      <c r="D2" s="5" t="s">
        <v>3</v>
      </c>
      <c r="E2" s="5" t="s">
        <v>69</v>
      </c>
      <c r="F2" s="5" t="s">
        <v>70</v>
      </c>
      <c r="G2" s="5" t="s">
        <v>3</v>
      </c>
      <c r="H2" s="6" t="s">
        <v>71</v>
      </c>
      <c r="I2" s="44" t="s">
        <v>7</v>
      </c>
    </row>
    <row r="3" s="1" customFormat="1" ht="30" customHeight="1" spans="1:9">
      <c r="A3" s="7" t="s">
        <v>72</v>
      </c>
      <c r="B3" s="8" t="s">
        <v>138</v>
      </c>
      <c r="C3" s="9"/>
      <c r="D3" s="9"/>
      <c r="E3" s="9"/>
      <c r="F3" s="10"/>
      <c r="G3" s="9"/>
      <c r="H3" s="11">
        <f>SUM(H4:H10)</f>
        <v>0</v>
      </c>
      <c r="I3" s="45"/>
    </row>
    <row r="4" s="1" customFormat="1" ht="29" customHeight="1" spans="1:9">
      <c r="A4" s="12">
        <v>1</v>
      </c>
      <c r="B4" s="13" t="s">
        <v>138</v>
      </c>
      <c r="C4" s="13" t="s">
        <v>139</v>
      </c>
      <c r="D4" s="13" t="s">
        <v>140</v>
      </c>
      <c r="E4" s="14">
        <v>3841</v>
      </c>
      <c r="F4" s="15"/>
      <c r="G4" s="16" t="s">
        <v>141</v>
      </c>
      <c r="H4" s="17">
        <f>E4*F4</f>
        <v>0</v>
      </c>
      <c r="I4" s="46" t="s">
        <v>142</v>
      </c>
    </row>
    <row r="5" s="1" customFormat="1" ht="30" customHeight="1" spans="1:9">
      <c r="A5" s="12">
        <v>2</v>
      </c>
      <c r="B5" s="13"/>
      <c r="C5" s="13" t="s">
        <v>143</v>
      </c>
      <c r="D5" s="13" t="s">
        <v>140</v>
      </c>
      <c r="E5" s="18"/>
      <c r="F5" s="19"/>
      <c r="G5" s="16" t="s">
        <v>141</v>
      </c>
      <c r="H5" s="20"/>
      <c r="I5" s="46"/>
    </row>
    <row r="6" s="1" customFormat="1" ht="45" customHeight="1" spans="1:9">
      <c r="A6" s="12">
        <v>3</v>
      </c>
      <c r="B6" s="13"/>
      <c r="C6" s="13" t="s">
        <v>144</v>
      </c>
      <c r="D6" s="13" t="s">
        <v>140</v>
      </c>
      <c r="E6" s="18"/>
      <c r="F6" s="19"/>
      <c r="G6" s="16" t="s">
        <v>141</v>
      </c>
      <c r="H6" s="20"/>
      <c r="I6" s="46"/>
    </row>
    <row r="7" s="1" customFormat="1" ht="36" customHeight="1" spans="1:9">
      <c r="A7" s="12">
        <v>4</v>
      </c>
      <c r="B7" s="13"/>
      <c r="C7" s="13" t="s">
        <v>145</v>
      </c>
      <c r="D7" s="13" t="s">
        <v>140</v>
      </c>
      <c r="E7" s="18"/>
      <c r="F7" s="19"/>
      <c r="G7" s="16" t="s">
        <v>141</v>
      </c>
      <c r="H7" s="20"/>
      <c r="I7" s="46"/>
    </row>
    <row r="8" s="1" customFormat="1" ht="30" customHeight="1" spans="1:9">
      <c r="A8" s="12">
        <v>5</v>
      </c>
      <c r="B8" s="13"/>
      <c r="C8" s="13" t="s">
        <v>146</v>
      </c>
      <c r="D8" s="13" t="s">
        <v>140</v>
      </c>
      <c r="E8" s="18"/>
      <c r="F8" s="19"/>
      <c r="G8" s="16" t="s">
        <v>141</v>
      </c>
      <c r="H8" s="20"/>
      <c r="I8" s="46"/>
    </row>
    <row r="9" s="1" customFormat="1" ht="30" customHeight="1" spans="1:9">
      <c r="A9" s="12">
        <v>6</v>
      </c>
      <c r="B9" s="13"/>
      <c r="C9" s="13" t="s">
        <v>147</v>
      </c>
      <c r="D9" s="13" t="s">
        <v>140</v>
      </c>
      <c r="E9" s="18"/>
      <c r="F9" s="19"/>
      <c r="G9" s="16" t="s">
        <v>141</v>
      </c>
      <c r="H9" s="20"/>
      <c r="I9" s="46"/>
    </row>
    <row r="10" s="1" customFormat="1" ht="26" customHeight="1" spans="1:9">
      <c r="A10" s="12">
        <v>7</v>
      </c>
      <c r="B10" s="13"/>
      <c r="C10" s="13" t="s">
        <v>148</v>
      </c>
      <c r="D10" s="13" t="s">
        <v>140</v>
      </c>
      <c r="E10" s="21"/>
      <c r="F10" s="22"/>
      <c r="G10" s="16" t="s">
        <v>141</v>
      </c>
      <c r="H10" s="23"/>
      <c r="I10" s="46"/>
    </row>
    <row r="11" s="1" customFormat="1" ht="27" customHeight="1" spans="1:9">
      <c r="A11" s="24" t="s">
        <v>72</v>
      </c>
      <c r="B11" s="25" t="s">
        <v>149</v>
      </c>
      <c r="C11" s="26"/>
      <c r="D11" s="26"/>
      <c r="E11" s="26"/>
      <c r="F11" s="27"/>
      <c r="G11" s="26"/>
      <c r="H11" s="28">
        <f>SUM(H12:H16)</f>
        <v>0</v>
      </c>
      <c r="I11" s="47"/>
    </row>
    <row r="12" s="1" customFormat="1" ht="42" spans="1:9">
      <c r="A12" s="29">
        <v>1</v>
      </c>
      <c r="B12" s="30" t="s">
        <v>150</v>
      </c>
      <c r="C12" s="30" t="s">
        <v>151</v>
      </c>
      <c r="D12" s="30" t="s">
        <v>106</v>
      </c>
      <c r="E12" s="31">
        <v>30</v>
      </c>
      <c r="F12" s="32"/>
      <c r="G12" s="16" t="s">
        <v>107</v>
      </c>
      <c r="H12" s="33">
        <f t="shared" ref="H12:H16" si="0">E12*F12</f>
        <v>0</v>
      </c>
      <c r="I12" s="48" t="s">
        <v>152</v>
      </c>
    </row>
    <row r="13" s="1" customFormat="1" ht="29" customHeight="1" spans="1:11">
      <c r="A13" s="29">
        <v>3</v>
      </c>
      <c r="B13" s="30" t="s">
        <v>153</v>
      </c>
      <c r="C13" s="34" t="s">
        <v>154</v>
      </c>
      <c r="D13" s="30" t="s">
        <v>106</v>
      </c>
      <c r="E13" s="30">
        <v>10</v>
      </c>
      <c r="F13" s="32"/>
      <c r="G13" s="35" t="s">
        <v>107</v>
      </c>
      <c r="H13" s="33">
        <f t="shared" si="0"/>
        <v>0</v>
      </c>
      <c r="I13" s="49" t="s">
        <v>155</v>
      </c>
      <c r="K13" s="50"/>
    </row>
    <row r="14" s="1" customFormat="1" ht="30" spans="1:11">
      <c r="A14" s="29">
        <v>4</v>
      </c>
      <c r="B14" s="30"/>
      <c r="C14" s="34" t="s">
        <v>156</v>
      </c>
      <c r="D14" s="30" t="s">
        <v>106</v>
      </c>
      <c r="E14" s="30">
        <v>10</v>
      </c>
      <c r="F14" s="32"/>
      <c r="G14" s="35" t="s">
        <v>107</v>
      </c>
      <c r="H14" s="33">
        <f t="shared" si="0"/>
        <v>0</v>
      </c>
      <c r="I14" s="49"/>
      <c r="K14" s="50"/>
    </row>
    <row r="15" s="1" customFormat="1" ht="30" spans="1:11">
      <c r="A15" s="29">
        <v>5</v>
      </c>
      <c r="B15" s="30"/>
      <c r="C15" s="34" t="s">
        <v>157</v>
      </c>
      <c r="D15" s="30" t="s">
        <v>106</v>
      </c>
      <c r="E15" s="30">
        <v>10</v>
      </c>
      <c r="F15" s="32"/>
      <c r="G15" s="35" t="s">
        <v>107</v>
      </c>
      <c r="H15" s="33">
        <f t="shared" si="0"/>
        <v>0</v>
      </c>
      <c r="I15" s="49"/>
      <c r="K15" s="50"/>
    </row>
    <row r="16" s="1" customFormat="1" ht="25" customHeight="1" spans="1:11">
      <c r="A16" s="36">
        <v>6</v>
      </c>
      <c r="B16" s="37"/>
      <c r="C16" s="38" t="s">
        <v>158</v>
      </c>
      <c r="D16" s="37" t="s">
        <v>106</v>
      </c>
      <c r="E16" s="37">
        <v>10</v>
      </c>
      <c r="F16" s="32"/>
      <c r="G16" s="14" t="s">
        <v>107</v>
      </c>
      <c r="H16" s="33">
        <f t="shared" si="0"/>
        <v>0</v>
      </c>
      <c r="I16" s="51"/>
      <c r="K16" s="50"/>
    </row>
    <row r="17" s="1" customFormat="1" ht="30" customHeight="1" spans="1:9">
      <c r="A17" s="39" t="s">
        <v>63</v>
      </c>
      <c r="B17" s="39"/>
      <c r="C17" s="39"/>
      <c r="D17" s="39"/>
      <c r="E17" s="39"/>
      <c r="F17" s="39"/>
      <c r="G17" s="39"/>
      <c r="H17" s="40">
        <f>H3+H11</f>
        <v>0</v>
      </c>
      <c r="I17" s="52" t="s">
        <v>65</v>
      </c>
    </row>
    <row r="18" s="1" customFormat="1" ht="30" customHeight="1"/>
    <row r="19" spans="4:4">
      <c r="D19" s="41"/>
    </row>
  </sheetData>
  <mergeCells count="10">
    <mergeCell ref="A1:I1"/>
    <mergeCell ref="A17:G17"/>
    <mergeCell ref="B4:B10"/>
    <mergeCell ref="B13:B16"/>
    <mergeCell ref="E4:E10"/>
    <mergeCell ref="F4:F10"/>
    <mergeCell ref="H4:H10"/>
    <mergeCell ref="I4:I10"/>
    <mergeCell ref="I13:I16"/>
    <mergeCell ref="K13:K16"/>
  </mergeCells>
  <pageMargins left="0.75" right="0.75" top="1" bottom="1" header="0.5" footer="0.5"/>
  <pageSetup paperSize="9" scale="65"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主体结构</vt:lpstr>
      <vt:lpstr>建筑节能</vt:lpstr>
      <vt:lpstr>门窗三性</vt:lpstr>
      <vt:lpstr>室内环境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王咸稷</dc:creator>
  <cp:lastModifiedBy>王咸稷</cp:lastModifiedBy>
  <dcterms:created xsi:type="dcterms:W3CDTF">2025-10-20T09:04:09Z</dcterms:created>
  <dcterms:modified xsi:type="dcterms:W3CDTF">2025-10-20T09:07:56Z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ED5060824A4340E4B0DA3002EE4DA694_11</vt:lpwstr>
  </property>
  <property fmtid="{D5CDD505-2E9C-101B-9397-08002B2CF9AE}" pid="3" name="KSOProductBuildVer">
    <vt:lpwstr>2052-12.1.0.19770</vt:lpwstr>
  </property>
</Properties>
</file>