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420"/>
  </bookViews>
  <sheets>
    <sheet name="报价清单" sheetId="1" r:id="rId1"/>
    <sheet name="工程量计算明细" sheetId="2" state="hidden" r:id="rId2"/>
  </sheets>
  <definedNames>
    <definedName name="工程量汇总">EVALUATE(SUBSTITUTE(SUBSTITUTE(工程量计算明细!XFD1,"[","*ISTEXT("""),"]",""")"))</definedName>
    <definedName name="工程量">EVALUATE(SUBSTITUTE(SUBSTITUTE(工程量计算明细!XFD1,"[","*ISTEXT("""),"]",""")"))</definedName>
    <definedName name="_xlnm.Print_Titles" localSheetId="0">报价清单!$1:$2</definedName>
  </definedNames>
  <calcPr calcId="144525"/>
</workbook>
</file>

<file path=xl/sharedStrings.xml><?xml version="1.0" encoding="utf-8"?>
<sst xmlns="http://schemas.openxmlformats.org/spreadsheetml/2006/main" count="280" uniqueCount="184">
  <si>
    <t>美安互联网+总部经济区＆众创产业园一期项目4号办公楼立面提升改造及地下食堂设施设备完善工程清单</t>
  </si>
  <si>
    <t>序号</t>
  </si>
  <si>
    <t>项目名称</t>
  </si>
  <si>
    <t>施工内容项</t>
  </si>
  <si>
    <t>单位</t>
  </si>
  <si>
    <t>工程量</t>
  </si>
  <si>
    <t>不含税单价（元）</t>
  </si>
  <si>
    <t>不含税合价
（元）</t>
  </si>
  <si>
    <t>备注</t>
  </si>
  <si>
    <t>一</t>
  </si>
  <si>
    <t>地下食堂面包房改造</t>
  </si>
  <si>
    <t>（一）</t>
  </si>
  <si>
    <t>地面工程</t>
  </si>
  <si>
    <t>地面防水涂刷（墙面上返1.8米高）</t>
  </si>
  <si>
    <t>1.防水膜品种:JS-Ⅱ型防水涂料
2.涂膜厚度、遍数:1.5mm
3.反边高度:1.8m
4.其他：详见图纸</t>
  </si>
  <si>
    <t>m2</t>
  </si>
  <si>
    <t>地砖铺设（600*600）</t>
  </si>
  <si>
    <t>1.找平层厚度、砂浆配合比:100mm砂浆层
2.面层材料品种、规格、颜色:地面600*600防滑砖
3.嵌缝材料种类:填缝剂填缝
4.其他：详见图纸</t>
  </si>
  <si>
    <t>（二）</t>
  </si>
  <si>
    <t>墙面工程</t>
  </si>
  <si>
    <t>墙砖铺贴（600*600）</t>
  </si>
  <si>
    <t xml:space="preserve">1.安装方式:粘结剂铺贴，刷背覆胶
2.面层材料品种、规格、颜色:瓷砖墙面600*600(H:3000)
3.缝宽、嵌缝材料种类:白水泥加胶填缝
4.其他：详见图纸
</t>
  </si>
  <si>
    <t>墙面乳胶漆</t>
  </si>
  <si>
    <t>1.喷刷涂料部位:内墙面
2.刮腻子要求:重新刷界面剂一道、刮腻子二遍
3.涂料品种、喷刷遍数:所有区域新旧墙面,全面刷白色乳胶漆一底二面漆
4.其他：详见图纸</t>
  </si>
  <si>
    <t>（三）</t>
  </si>
  <si>
    <t>电气工程</t>
  </si>
  <si>
    <t>一台2匹柜式空调</t>
  </si>
  <si>
    <t>1.名称:2匹柜式空调
2.规格:节能型1级能耗
3.其他：详见图纸</t>
  </si>
  <si>
    <t>台</t>
  </si>
  <si>
    <t>明装日光灯200*1000mm</t>
  </si>
  <si>
    <t>1.名称:明装日光灯1200*200*4cm
2.型号:黑色，优质铁艺
3.功率:48W
4.其他：详见图纸</t>
  </si>
  <si>
    <t>个</t>
  </si>
  <si>
    <t>插座安装</t>
  </si>
  <si>
    <t>1.规格:五孔插座
2.其他：详见图纸</t>
  </si>
  <si>
    <t>增加给排水管Φ25水管-保利HI-PPR抗菌管</t>
  </si>
  <si>
    <t>1.安装部位:室内
2.介质:给水
3.材质、规格:Φ25水管-保利HI-PPR抗菌管
4.其他:从离地50公分的墙面出水口,往天花走管到面包房,在从墙面往下走到离地50公分处
5.其他：详见图纸</t>
  </si>
  <si>
    <t>m</t>
  </si>
  <si>
    <t>二</t>
  </si>
  <si>
    <t>地下食堂新增传动式全自动隔油提升设备</t>
  </si>
  <si>
    <t>1.名称:传动式全自动隔油提升设备
2.规格、型号:(Q=10立方米每小时,H=15M,N=5KW一备一用)
3.其他:详见图纸，包含基础、设备、安装、调试等内容</t>
  </si>
  <si>
    <t>套</t>
  </si>
  <si>
    <t>暂估价，结算以实际发生为准</t>
  </si>
  <si>
    <t>三</t>
  </si>
  <si>
    <t>3-4#楼连廊公共区域部份</t>
  </si>
  <si>
    <t>门口变形伸缩缝拆除</t>
  </si>
  <si>
    <t>1.名称:拆除门口变形缝
2.其他：详见图纸</t>
  </si>
  <si>
    <t>处</t>
  </si>
  <si>
    <t>不锈钢止水槽</t>
  </si>
  <si>
    <t>1.材料品种、规格、颜色:2厚304不锈钢U型槽（150*150*2）
2.其他：详见图纸</t>
  </si>
  <si>
    <t>增加落水管PVC110</t>
  </si>
  <si>
    <t>1.介质:排水
2.材质、规格:Φ110PVC排水管
3.其他：详见图纸</t>
  </si>
  <si>
    <t>四</t>
  </si>
  <si>
    <t>3-4#楼连廊、走廊公共区域部份</t>
  </si>
  <si>
    <t>3#4#楼连廊以及楼梯满堂钢管脚手架搭设</t>
  </si>
  <si>
    <t>1.搭设方式:满堂脚手架
2.脚手架材质:钢管
3.其他：详见图纸</t>
  </si>
  <si>
    <t>3#4#楼连廊以及楼梯双侧双排钢管脚手架搭设</t>
  </si>
  <si>
    <t>1.搭设方式:双排脚手架
2.脚手架材质:钢管
3.搭设高度：31.65m
4.其他：详见图纸</t>
  </si>
  <si>
    <t>3#4#楼原钢连廊区域原来涂料打磨、除锈、防腐处理</t>
  </si>
  <si>
    <t>1.打磨钢连廊原有的漆面
2.钢构件表面均应进行喷砂（抛丸）除锈处理，除锈质量等级应达到国标GB/T8923.1中Sa2.5级标准;对于分段对接处和喷射或抛丸达不到的位置，采用动力工具机械打磨除锈，除锈等级为St3。应在除锈后2~5h内进行第一道防腐底漆的涂装。已经处理的钢结构表面，不得再次污染，当受到二次污染时，应重新进行表面处理
3.钢结构部分安装完毕后，对工地焊接部位、紧固件以及防锈受损的部位，应首先清除焊渣，进行表面除锈，除锈等级为St3，并达到35μm～55μm的粗糙度。经除锈后的钢材表面在检查合格后，应在规定的时限内用同种涂料进行补漆
4.防腐涂层：环氧富锌底漆二道，漆膜厚度≥90μm；环氧云铁中间漆二道，漆膜厚度≥120μm；丙烯酸聚氨脂面漆二道，漆膜厚度≥80μm。涂漆后的漆膜外观应均匀、平整、丰满而有光泽，不允许咬底、裂纹、剥落、针孔等,涂层厚度用磁性测厚仪测定，总厚度应达到有关设计要求
5.其他：详见图纸</t>
  </si>
  <si>
    <t>暂定工程量，具体以现场实际产生工程量计取</t>
  </si>
  <si>
    <t>3#4#楼原钢连廊区域防火涂料</t>
  </si>
  <si>
    <t>1.防火等级:防火等级为二级
2.耐火极限:钢梁2.0小时
3.油漆品种、刷漆遍数:厚型防火涂料
4.其他：详见图纸</t>
  </si>
  <si>
    <t>3#4#楼连廊地面清洗、磨抛（包含填缝）</t>
  </si>
  <si>
    <t>1.地面清洗、磨抛以及填缝
2.其他：详见图纸</t>
  </si>
  <si>
    <t>1-8层钢连廊两侧门口墙面涂料处理</t>
  </si>
  <si>
    <t>1.清理墙面污染物，涂料涂刷
2.其他：详见图纸</t>
  </si>
  <si>
    <t>3#4#楼所有连廊、楼梯扶手墙面铝单板、地面成品保护（保护膜）</t>
  </si>
  <si>
    <t>1.名称:成品保护
2.材料、品种:带胶保护膜
3.其他：详见图纸</t>
  </si>
  <si>
    <t>五</t>
  </si>
  <si>
    <t>4#楼套内整改</t>
  </si>
  <si>
    <t>4#楼5层-8层部分房间墙面一米以下部份整体铲除涂料以及腻子层</t>
  </si>
  <si>
    <t>1.铲除部位名称:墙面乳胶漆铲除以及腻子层
2.其他：详见图纸</t>
  </si>
  <si>
    <t>4#楼5层-8层部分房间墙面一米下部份整体重新批腻子及打磨</t>
  </si>
  <si>
    <t>1.喷刷涂料部位:内墙面
2.刮腻子要求:重新刷界面剂一道、刮腻子二遍
3.其他：详见图纸</t>
  </si>
  <si>
    <t>4#楼5层-8层部分房间墙面整体重新涂刷乳胶漆面层</t>
  </si>
  <si>
    <t>1.喷刷涂料部位:内墙面
2.涂料品种、喷刷遍数:所有区域新旧墙面,全面刷白色乳胶漆一底二面漆
3.其他：详见图纸</t>
  </si>
  <si>
    <t>4#楼7层办公室9破损天花吊顶拆除</t>
  </si>
  <si>
    <t>1.龙骨及饰面种类:受损天花吊顶拆除（含龙骨）
2.其他：详见图纸</t>
  </si>
  <si>
    <t>4#楼7层办公室9破损天花吊顶重新铺设</t>
  </si>
  <si>
    <t>1.吊顶形式、吊杆规格、高度:D8膨胀螺丝，全螺纹吊杆
2.龙骨材料种类、规格、中距:60系列热镀轻钢龙骨，600*600
3.面层材料品种、规格:双层9.5mm厚纸面石膏板面（含灯具、风口开孔、检修口等）
4.其他：详见图纸</t>
  </si>
  <si>
    <t>4#楼7层办公室9涂刷天花腻子乳胶漆</t>
  </si>
  <si>
    <t>1.刮腻子要求:满批建筑腻子
2.涂料品种、喷刷遍数:白色乳胶漆
3.其他：详见图纸</t>
  </si>
  <si>
    <t>4#楼7层资料室增设天花吊顶</t>
  </si>
  <si>
    <t>4#楼7层资料室开门，做隐形柜子</t>
  </si>
  <si>
    <t>1.名称:定制柜子
2.材料、规格:详见图纸</t>
  </si>
  <si>
    <t>所有区域成品保护</t>
  </si>
  <si>
    <t>暂定工程量具体以现场实际产生工程量计取，包括活动办公家家具保护，所有楼层室内成品保护（2-8层）</t>
  </si>
  <si>
    <t>1-8层观光电梯井内侧结构梁</t>
  </si>
  <si>
    <t>1.刮腻子要求:墙面刮腻子
2.涂料品种、喷刷遍数:刷白色乳胶漆
3.其他：详见图纸</t>
  </si>
  <si>
    <t>1-8层观光电梯井搭设满堂脚手架</t>
  </si>
  <si>
    <t>1.搭设方式:满堂脚手架
2.脚手架材质:钢管
3.搭设高度：详见图纸</t>
  </si>
  <si>
    <t>整体保洁费用（粗保+精保）</t>
  </si>
  <si>
    <t>1.整体保洁费用（粗保+精保）</t>
  </si>
  <si>
    <t>六</t>
  </si>
  <si>
    <t>4#楼7层8层卫生间改造</t>
  </si>
  <si>
    <t>1.拆除工程:拆除原地面、墙面、玻璃门、隔断等
2.新做工程:地面陶粒回填、瓷砖防水地面、200mm灰砂砖墙水泥砂浆抹面、墙面瓷砖铺贴防水轻钢龙骨吊顶、天棚防水腻子及防水乳胶漆、卫生间隔断、洗漱台石材台面、卫生间蹲便（含冲水器）、小便器、洗脸盆、卫生间门、电线灯具安装、给排水管安装等</t>
  </si>
  <si>
    <t>项</t>
  </si>
  <si>
    <t>整体暂估，结算以实际发生为准</t>
  </si>
  <si>
    <t>七</t>
  </si>
  <si>
    <t>其他零星项整改</t>
  </si>
  <si>
    <t>1.现场零星用工</t>
  </si>
  <si>
    <t>工日</t>
  </si>
  <si>
    <t>A</t>
  </si>
  <si>
    <t>不含税合价（元）</t>
  </si>
  <si>
    <t>元</t>
  </si>
  <si>
    <t>B</t>
  </si>
  <si>
    <t>措施费</t>
  </si>
  <si>
    <t>人工搬运垂直运输+安全文明施工以及临建设施*8%</t>
  </si>
  <si>
    <t>C</t>
  </si>
  <si>
    <t>含税造价总计</t>
  </si>
  <si>
    <t>(A+B)*(1+9%)</t>
  </si>
  <si>
    <t>工程量计算明细</t>
  </si>
  <si>
    <t>面包房改造</t>
  </si>
  <si>
    <t>防水涂料/1.5厚JS-Ⅱ型防水涂料</t>
  </si>
  <si>
    <t>12.5+（15.95-2.25）*1.8</t>
  </si>
  <si>
    <t>瓷砖地面/1：3干硬性水泥砂浆垫层粘结剂粘结层/填缝剂填缝</t>
  </si>
  <si>
    <t>墙面瓷砖粘结剂铺贴/刷背覆胶/白水泥加胶填缝</t>
  </si>
  <si>
    <t>（15.95-2.25）*3</t>
  </si>
  <si>
    <t>高度=3米</t>
  </si>
  <si>
    <t>满批建筑腻子三遍，打磨面层乳胶漆一底两面</t>
  </si>
  <si>
    <t>（15.95-2.25）*0.5</t>
  </si>
  <si>
    <t>品牌美的</t>
  </si>
  <si>
    <t>新增传动式全自动隔油提升设备</t>
  </si>
  <si>
    <t>Q=10 立方米每小时,H=15 M,N=5 KW一备一用),包含基础、设备、安装、调试等内容</t>
  </si>
  <si>
    <t>增加给排水管</t>
  </si>
  <si>
    <t>从离地50公分的墙面出水口,往天花走管置而包房,在从墙面往下走到离地50 公分处</t>
  </si>
  <si>
    <t>3.5+3.5+5.9</t>
  </si>
  <si>
    <t>需明确管径大小</t>
  </si>
  <si>
    <t>总米数</t>
  </si>
  <si>
    <t>每米重量kg/m</t>
  </si>
  <si>
    <t>总重量kg</t>
  </si>
  <si>
    <t>每米单价（元）</t>
  </si>
  <si>
    <t>人工安装费</t>
  </si>
  <si>
    <t>白色铝方通100*50*2厚间隔100</t>
  </si>
  <si>
    <t>1、吊筋及主龙骨安装/专用卡式龙骨
2、白色铝方通100*50*2厚间隔@100
（40*5 角钢连接件；横向采用[40*40镀锌钢管焊接）
3、铝板边角线/灯具、风口开孔</t>
  </si>
  <si>
    <t xml:space="preserve">总平方数：（（10.65+10.20）*2.5+4.45*14.1）*7+（4.9+3.5）*33.35（总平方数）
走廊竖向总米数：33.5[高度]41[根数]6*6[每根米数]即33.5/6*6*41
连廊总米数：（4.45*51+4.7*15[连廊底部吊顶]+49*2.5*2）*7[连廊两侧]
40*40镀锌方管：（10.85+9.95）*3*7
</t>
  </si>
  <si>
    <t>铝方通</t>
  </si>
  <si>
    <t>灯具安装</t>
  </si>
  <si>
    <t>4*7</t>
  </si>
  <si>
    <t>明确灯规格</t>
  </si>
  <si>
    <t>40*40镀锌方管</t>
  </si>
  <si>
    <t>40*5 角钢连接件</t>
  </si>
  <si>
    <t>3#4#楼连廊以及楼梯双排钢管脚手架搭设</t>
  </si>
  <si>
    <t>（10.65+10.2+4.91+3.5）*36.05</t>
  </si>
  <si>
    <t>单栋8层楼连廊脚手架面积</t>
  </si>
  <si>
    <t>3#4#楼原连廊区域天花墙面涂料打磨、除锈</t>
  </si>
  <si>
    <t>钢构件表面均应进行喷砂(抛丸)除锈处理,除锈质量等级应达到国标GB/78923.1中So25级标准:对于分段对接处和贵射或抛丸达不到的位置,采用动力工具机械打磨涂铸,除锈等级为St3 。应在除锈后2~5h内进行第一道防腐底漆的涂装已经处理的钢结构表面,不得再次污染,当受到二次污染时,应重新进行表面处理</t>
  </si>
  <si>
    <t>（60.73*1.3[天花面积]+（9.95+10.65）*1.55+（0.91+0.99+4.35+1.15+0.55+0.45+4.3+2.89+0.91）*2.55-2.25*2.4*2-2.1*1.1*2[连廊侧面墙面面积]）*7+0.3*0.3*4*33.35[走廊钢结构墙柱面面积]+（12.48+3.14*1.5*1.5/2*1.3）*2*7[走廊天花面积]</t>
  </si>
  <si>
    <t>3#4#楼原连廊区域天花3遍氟碳漆喷漆</t>
  </si>
  <si>
    <t>60.73*1.3[天花面积]+（9.95+10.65）*1.55+（0.91+0.99+4.35+1.15+0.55+0.45+4.3+2.89+0.91）*2.55-2.25*2.4*2-2.1*1.1*2[连廊侧面墙面面积]+0.3*0.3*4*33.35[走廊钢结构墙柱面面积]+（12.48+3.14*1.5*1.5/2*1.3）*2*7[走廊天花面积]</t>
  </si>
  <si>
    <t>3#4#楼连廊地面清洗、磨抛</t>
  </si>
  <si>
    <t>63.75*7</t>
  </si>
  <si>
    <t>3#4#楼所有连廊、楼梯扶手墙面铝单板、地面成品保护</t>
  </si>
  <si>
    <t>（63.75[连廊地面]+（10.65+9.95）*2.8[连廊扶手]+2.55*2.4*2[墙面门保护]）*7+（3.8*2+3.24+4）*1.3*7[不锈钢楼梯扶手]+3.6*33.5[楼梯墙面铝单板]</t>
  </si>
  <si>
    <t>[][][][]</t>
  </si>
  <si>
    <t>4#楼2-8层所有墙面一米以下部份整体铲除涂料以及腻子层</t>
  </si>
  <si>
    <t>所有墙面一米以下部份整体铲除涂料以及腻子层</t>
  </si>
  <si>
    <t>（（82-4.7-2.8-1.5*2-4.86-1.94-0.98*2-2.59-3.18）*1[办公室1办公室2]+(34.46+54.21-（1.5*2+2.4*2+2.0+3.82）)*1[办公室4办公室5]）*4</t>
  </si>
  <si>
    <t>4#楼2-8层所有墙面一米以下部份整体重新批腻子以及乳胶漆面层</t>
  </si>
  <si>
    <t>所有墙面一米以下部份整体重新涂刷界面剂腻子基层批荡三遍打磨以及乳胶漆一底两面</t>
  </si>
  <si>
    <t>4#楼2-8层所有墙面一米以上部份整体重新涂刷乳胶漆面层</t>
  </si>
  <si>
    <t>所有墙面一米以上部份整体重新打磨以及涂刷面层乳胶漆一底两面</t>
  </si>
  <si>
    <t>（（82-4.7-2.8-1.5*2-4.86-1.94-0.98*2-2.59-3.18）*2[办公室1办公室2]+(34.46+54.21-（1.5*2+2.4*2+2.0+3.82）)*2[办公室4办公室5]）*4</t>
  </si>
  <si>
    <t>受损天花吊顶拆除（含龙骨）</t>
  </si>
  <si>
    <t>1、D8膨胀螺丝/全螺纹吊杆/60系列热镀轻钢龙骨；双层9.5mm厚纸面石膏板面层（含灯具、风口开孔、检修口等）</t>
  </si>
  <si>
    <t>满批建筑腻子/ST-101白色乳胶漆/原顶面、石膏板面综合考虑</t>
  </si>
  <si>
    <t>4#楼7层休息室门洞开孔</t>
  </si>
  <si>
    <t>4#楼7层休息室增加单开木门，含五金门锁（900*2100）</t>
  </si>
  <si>
    <t>樘</t>
  </si>
  <si>
    <t>4#楼8层露台重新涂刷防水</t>
  </si>
  <si>
    <t>工程量无法确定</t>
  </si>
  <si>
    <t>1-8层观光电梯井内侧结构梁新做腻子三遍面层白色乳胶漆</t>
  </si>
  <si>
    <t>（2+2.3）*35</t>
  </si>
  <si>
    <t>(2*2+2.3)*35</t>
  </si>
  <si>
    <t>其他楼栋3-4#楼连廊、走廊公共区域部份（打磨除锈喷漆）</t>
  </si>
  <si>
    <t>连廊以及楼梯双排钢管脚手架搭设</t>
  </si>
  <si>
    <t>（10.09+13.5+4.9+0.6）*36.05[16#17#]+（7.33+9.93+4.9+0.6）*28.05[19#20#]+（7.83+10.43+4.9+0.6）*20.05[23#24#]+（10.09+13.5+4.9+0.6）*20.05[21#22#]+（12.21+9.61+4.9+0.6）*20.05[6#7#]+（6.9+9.5+4.9+0.6）*20.05[11#12#]+（11.6+9.0+4.9+0.6）*28.05[1#2#]+（12+17+4.9+0.6）*28.05[8#9#]</t>
  </si>
  <si>
    <t>原连廊区域天花墙面涂料打磨、除锈</t>
  </si>
  <si>
    <r>
      <rPr>
        <sz val="11"/>
        <color theme="5"/>
        <rFont val="宋体"/>
        <charset val="134"/>
        <scheme val="minor"/>
      </rPr>
      <t xml:space="preserve">（66.30*1.3[天花面积]+（10.09+13.5）*1.55+（0.91+0.99+4.35+1.15+0.55+0.45+4.3+2.89+0.91）*2.55-2.25*2.4*2-2.1*1.1*2[连廊侧面墙面面积]）*7+0.3*0.3*4*33.35[走廊钢结构墙柱面面积]+（12.48+3.14*1.5*1.5/2*1.3）*2*7[走廊天花面积][16#17#]
</t>
    </r>
    <r>
      <rPr>
        <sz val="11"/>
        <color theme="1"/>
        <rFont val="宋体"/>
        <charset val="134"/>
        <scheme val="minor"/>
      </rPr>
      <t>+</t>
    </r>
    <r>
      <rPr>
        <sz val="11"/>
        <color theme="8" tint="-0.25"/>
        <rFont val="宋体"/>
        <charset val="134"/>
        <scheme val="minor"/>
      </rPr>
      <t>（51.8*1.3[天花面积]+（7.33+9.93）*1.55+（0.91+0.99+4.35+1.15+0.55+0.45+4.3+2.89+0.91）*2.55-2.25*2.4*2-2.1*1.1*2[连廊侧面墙面面积]）*5+0.3*0.3*4*28.05[走廊钢结构墙柱面面积]+（12.48+3.14*1.5*1.5/2*1.3）*2*5[走廊天花面积]</t>
    </r>
    <r>
      <rPr>
        <sz val="11"/>
        <color theme="1"/>
        <rFont val="宋体"/>
        <charset val="134"/>
        <scheme val="minor"/>
      </rPr>
      <t>[19#20#]
+</t>
    </r>
    <r>
      <rPr>
        <sz val="11"/>
        <color theme="9" tint="-0.25"/>
        <rFont val="宋体"/>
        <charset val="134"/>
        <scheme val="minor"/>
      </rPr>
      <t>（53.40*1.3[天花面积]+（7.83+10.43）*1.55+（0.91+0.99+4.35+1.15+0.55+0.45+4.3+2.89+0.91）*2.55-2.25*2.4*2-2.1*1.1*2[连廊侧面墙面面积]）*3+0.3*0.3*4*20.05[走廊钢结构墙柱面面积]+（12.48+3.14*1.5*1.5/2*1.3）*2*3[走廊天花面积][23#24#]
+</t>
    </r>
    <r>
      <rPr>
        <sz val="11"/>
        <color rgb="FF7030A0"/>
        <rFont val="宋体"/>
        <charset val="134"/>
        <scheme val="minor"/>
      </rPr>
      <t xml:space="preserve">（43.49*1.3[天花面积]+（10.9+13.5）*1.55+（0.91+0.99+4.35+1.15+0.55+0.45+4.3+2.89+0.91）*2.55-2.25*2.4*2-2.1*1.1*2[连廊侧面墙面面积]）*3+0.3*0.3*4*20.05[走廊钢结构墙柱面面积]+（12.48+3.14*1.5*1.5/2*1.3）*2*3[走廊天花面积][21#22#]+
</t>
    </r>
    <r>
      <rPr>
        <sz val="11"/>
        <color theme="4"/>
        <rFont val="宋体"/>
        <charset val="134"/>
        <scheme val="minor"/>
      </rPr>
      <t xml:space="preserve">（46.56*1.3[天花面积]+（12.21+9.61）*1.55+（0.91+0.99+4.35+1.15+0.55+0.45+4.3+2.89+0.91）*2.55-2.25*2.4*2-2.1*1.1*2[连廊侧面墙面面积]）*3+0.3*0.3*4*20.05[走廊钢结构墙柱面面积]+（12.48+3.14*1.5*1.5/2*1.3）*2*3[走廊天花面积][6#7#]+
</t>
    </r>
    <r>
      <rPr>
        <sz val="11"/>
        <color theme="9" tint="-0.25"/>
        <rFont val="宋体"/>
        <charset val="134"/>
        <scheme val="minor"/>
      </rPr>
      <t xml:space="preserve">（55.13*1.3[天花面积]+（6.9+9.5）*1.55+（0.91+0.99+4.35+1.15+0.55+0.45+4.3+2.89+0.91）*2.55-2.25*2.4*2-2.1*1.1*2[连廊侧面墙面面积]）*3+0.3*0.3*4*20.05[走廊钢结构墙柱面面积]+（12.48+3.14*1.5*1.5/2*1.3）*2*3[走廊天花面积][11#12#]
</t>
    </r>
    <r>
      <rPr>
        <sz val="11"/>
        <color theme="7" tint="-0.25"/>
        <rFont val="宋体"/>
        <charset val="134"/>
        <scheme val="minor"/>
      </rPr>
      <t xml:space="preserve">+（41.74*1.3[天花面积]+（11.6+9）*1.55+（0.91+0.99+4.35+1.15+0.55+0.45+4.3+2.89+0.91）*2.55-2.25*2.4*2-2.1*1.1*2[连廊侧面墙面面积]）*5+0.3*0.3*4*28.05[走廊钢结构墙柱面面积]+（12.48+3.14*1.5*1.5/2*1.3）*2*5[走廊天花面积][1#2#]+
</t>
    </r>
    <r>
      <rPr>
        <sz val="11"/>
        <color theme="5" tint="-0.25"/>
        <rFont val="宋体"/>
        <charset val="134"/>
        <scheme val="minor"/>
      </rPr>
      <t xml:space="preserve">（77.08*1.3[天花面积]+（12+17）*1.55+（0.91+0.99+4.35+1.15+0.55+0.45+4.3+2.89+0.91）*2.55-2.25*2.4*2-2.1*1.1*2[连廊侧面墙面面积]）*5+0.3*0.3*4*28.05[走廊钢结构墙柱面面积]+（12.48+3.14*1.5*1.5/2*1.3）*2*5[走廊天花面积][8#9#]
</t>
    </r>
  </si>
  <si>
    <t>原连廊区域天花3遍氟碳漆喷漆</t>
  </si>
  <si>
    <t>连廊地面清洗、磨抛</t>
  </si>
  <si>
    <t>66.3*7+51.8*5+53.40*3+43.49*3+46.56*3+55.13*3+41.74*5+77.08*5</t>
  </si>
  <si>
    <t>所有连廊、楼梯扶手墙面铝单板、地面成品保护</t>
  </si>
  <si>
    <t>（66.3[连廊地面]+（10.9+13.5）*2.8[连廊扶手]+2.55*2.4*2[墙面门保护]）*7+（3.8*2+3.24+4）*1.3*7[不锈钢楼梯扶手]+3.6*33.5[楼梯墙面铝单板]+（51.8[连廊地面]+（7.33+9.93）*2.8[连廊扶手]+2.55*2.4*2[墙面门保护]）*5+（3.8*2+3.24+4）*1.3*5[不锈钢楼梯扶手]+3.6*25[楼梯墙面铝单板][19#20#]+（53.40[连廊地面]+（7.83+10.43）*2.8[连廊扶手]+2.55*2.4*2[墙面门保护]）*3+（3.8*2+3.24+4）*1.3*3[不锈钢楼梯扶手]+3.6*20[楼梯墙面铝单板][23#24#]+（43.49[连廊地面]+（10.9+13.5）*2.8[连廊扶手]+2.55*2.4*2[墙面门保护]）*3+（3.8*2+3.24+4）*1.3*3[不锈钢楼梯扶手]+3.6*20[楼梯墙面铝单板][21#22#]+（46.56[连廊地面]+（7.83+10.43）*2.8[连廊扶手]+2.55*2.4*2[墙面门保护]）*3+（3.8*2+3.24+4）*1.3*3[不锈钢楼梯扶手]+3.6*20[楼梯墙面铝单板][6#7#]+（51.13[连廊地面]+（6.9+9.5）*2.8[连廊扶手]+2.55*2.4*2[墙面门保护]）*3+（3.8*2+3.24+4）*1.3*3[不锈钢楼梯扶手]+3.6*20[楼梯墙面铝单板][11#12#]+（41.74[连廊地面]+（11.6+9）*2.8[连廊扶手]+2.55*2.4*2[墙面门保护]）*5+（3.8*2+3.24+4）*1.3*5[不锈钢楼梯扶手]+3.6*25[楼梯墙面铝单板][1#2#]+（77.08[连廊地面]+（12+17）*2.8[连廊扶手]+2.55*2.4*2[墙面门保护]）*5+（3.8*2+3.24+4）*1.3*5[不锈钢楼梯扶手]+3.6*25[楼梯墙面铝单板][8#9#]</t>
  </si>
</sst>
</file>

<file path=xl/styles.xml><?xml version="1.0" encoding="utf-8"?>
<styleSheet xmlns="http://schemas.openxmlformats.org/spreadsheetml/2006/main">
  <numFmts count="7">
    <numFmt numFmtId="176" formatCode="0.0_ "/>
    <numFmt numFmtId="41" formatCode="_ * #,##0_ ;_ * \-#,##0_ ;_ * &quot;-&quot;_ ;_ @_ "/>
    <numFmt numFmtId="44" formatCode="_ &quot;￥&quot;* #,##0.00_ ;_ &quot;￥&quot;* \-#,##0.00_ ;_ &quot;￥&quot;* &quot;-&quot;??_ ;_ @_ "/>
    <numFmt numFmtId="42" formatCode="_ &quot;￥&quot;* #,##0_ ;_ &quot;￥&quot;* \-#,##0_ ;_ &quot;￥&quot;* &quot;-&quot;_ ;_ @_ "/>
    <numFmt numFmtId="177" formatCode="[DBNum2][$RMB]General;[Red][DBNum2][$RMB]General&quot;元&quot;&quot;整&quot;"/>
    <numFmt numFmtId="43" formatCode="_ * #,##0.00_ ;_ * \-#,##0.00_ ;_ * &quot;-&quot;??_ ;_ @_ "/>
    <numFmt numFmtId="178" formatCode="0.00_ "/>
  </numFmts>
  <fonts count="34">
    <font>
      <sz val="11"/>
      <color theme="1"/>
      <name val="宋体"/>
      <charset val="134"/>
      <scheme val="minor"/>
    </font>
    <font>
      <sz val="11"/>
      <color theme="1"/>
      <name val="华文楷体"/>
      <charset val="134"/>
    </font>
    <font>
      <b/>
      <sz val="11"/>
      <color theme="1"/>
      <name val="宋体"/>
      <charset val="134"/>
      <scheme val="minor"/>
    </font>
    <font>
      <sz val="11"/>
      <color theme="5"/>
      <name val="宋体"/>
      <charset val="134"/>
      <scheme val="minor"/>
    </font>
    <font>
      <sz val="11"/>
      <name val="宋体"/>
      <charset val="134"/>
      <scheme val="minor"/>
    </font>
    <font>
      <sz val="18"/>
      <color theme="1"/>
      <name val="宋体"/>
      <charset val="134"/>
      <scheme val="minor"/>
    </font>
    <font>
      <sz val="11"/>
      <color rgb="FFFF0000"/>
      <name val="宋体"/>
      <charset val="134"/>
      <scheme val="minor"/>
    </font>
    <font>
      <b/>
      <sz val="11"/>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sz val="11"/>
      <color rgb="FF3F3F76"/>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b/>
      <sz val="11"/>
      <color rgb="FFFA7D00"/>
      <name val="宋体"/>
      <charset val="0"/>
      <scheme val="minor"/>
    </font>
    <font>
      <b/>
      <sz val="18"/>
      <color theme="3"/>
      <name val="宋体"/>
      <charset val="134"/>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2"/>
      <name val="宋体"/>
      <charset val="134"/>
    </font>
    <font>
      <sz val="11"/>
      <color theme="8" tint="-0.25"/>
      <name val="宋体"/>
      <charset val="134"/>
      <scheme val="minor"/>
    </font>
    <font>
      <sz val="11"/>
      <color theme="9" tint="-0.25"/>
      <name val="宋体"/>
      <charset val="134"/>
      <scheme val="minor"/>
    </font>
    <font>
      <sz val="11"/>
      <color rgb="FF7030A0"/>
      <name val="宋体"/>
      <charset val="134"/>
      <scheme val="minor"/>
    </font>
    <font>
      <sz val="11"/>
      <color theme="4"/>
      <name val="宋体"/>
      <charset val="134"/>
      <scheme val="minor"/>
    </font>
    <font>
      <sz val="11"/>
      <color theme="7" tint="-0.25"/>
      <name val="宋体"/>
      <charset val="134"/>
      <scheme val="minor"/>
    </font>
    <font>
      <sz val="11"/>
      <color theme="5" tint="-0.25"/>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rgb="FFFFC7CE"/>
        <bgColor indexed="64"/>
      </patternFill>
    </fill>
    <fill>
      <patternFill patternType="solid">
        <fgColor theme="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8"/>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5" tint="0.799981688894314"/>
        <bgColor indexed="64"/>
      </patternFill>
    </fill>
    <fill>
      <patternFill patternType="solid">
        <fgColor theme="7"/>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7" borderId="0" applyNumberFormat="0" applyBorder="0" applyAlignment="0" applyProtection="0">
      <alignment vertical="center"/>
    </xf>
    <xf numFmtId="0" fontId="13" fillId="9"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1" borderId="0" applyNumberFormat="0" applyBorder="0" applyAlignment="0" applyProtection="0">
      <alignment vertical="center"/>
    </xf>
    <xf numFmtId="0" fontId="9" fillId="4" borderId="0" applyNumberFormat="0" applyBorder="0" applyAlignment="0" applyProtection="0">
      <alignment vertical="center"/>
    </xf>
    <xf numFmtId="43" fontId="0" fillId="0" borderId="0" applyFont="0" applyFill="0" applyBorder="0" applyAlignment="0" applyProtection="0">
      <alignment vertical="center"/>
    </xf>
    <xf numFmtId="0" fontId="10" fillId="14"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4" applyNumberFormat="0" applyFont="0" applyAlignment="0" applyProtection="0">
      <alignment vertical="center"/>
    </xf>
    <xf numFmtId="0" fontId="10" fillId="17" borderId="0" applyNumberFormat="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6" applyNumberFormat="0" applyFill="0" applyAlignment="0" applyProtection="0">
      <alignment vertical="center"/>
    </xf>
    <xf numFmtId="0" fontId="23" fillId="0" borderId="6" applyNumberFormat="0" applyFill="0" applyAlignment="0" applyProtection="0">
      <alignment vertical="center"/>
    </xf>
    <xf numFmtId="0" fontId="10" fillId="16" borderId="0" applyNumberFormat="0" applyBorder="0" applyAlignment="0" applyProtection="0">
      <alignment vertical="center"/>
    </xf>
    <xf numFmtId="0" fontId="15" fillId="0" borderId="3" applyNumberFormat="0" applyFill="0" applyAlignment="0" applyProtection="0">
      <alignment vertical="center"/>
    </xf>
    <xf numFmtId="0" fontId="10" fillId="21" borderId="0" applyNumberFormat="0" applyBorder="0" applyAlignment="0" applyProtection="0">
      <alignment vertical="center"/>
    </xf>
    <xf numFmtId="0" fontId="24" fillId="18" borderId="8" applyNumberFormat="0" applyAlignment="0" applyProtection="0">
      <alignment vertical="center"/>
    </xf>
    <xf numFmtId="0" fontId="17" fillId="18" borderId="2" applyNumberFormat="0" applyAlignment="0" applyProtection="0">
      <alignment vertical="center"/>
    </xf>
    <xf numFmtId="0" fontId="25" fillId="22" borderId="9" applyNumberFormat="0" applyAlignment="0" applyProtection="0">
      <alignment vertical="center"/>
    </xf>
    <xf numFmtId="0" fontId="8" fillId="13" borderId="0" applyNumberFormat="0" applyBorder="0" applyAlignment="0" applyProtection="0">
      <alignment vertical="center"/>
    </xf>
    <xf numFmtId="0" fontId="10" fillId="24" borderId="0" applyNumberFormat="0" applyBorder="0" applyAlignment="0" applyProtection="0">
      <alignment vertical="center"/>
    </xf>
    <xf numFmtId="0" fontId="20" fillId="0" borderId="5" applyNumberFormat="0" applyFill="0" applyAlignment="0" applyProtection="0">
      <alignment vertical="center"/>
    </xf>
    <xf numFmtId="0" fontId="22" fillId="0" borderId="7" applyNumberFormat="0" applyFill="0" applyAlignment="0" applyProtection="0">
      <alignment vertical="center"/>
    </xf>
    <xf numFmtId="0" fontId="26" fillId="26" borderId="0" applyNumberFormat="0" applyBorder="0" applyAlignment="0" applyProtection="0">
      <alignment vertical="center"/>
    </xf>
    <xf numFmtId="0" fontId="11" fillId="8" borderId="0" applyNumberFormat="0" applyBorder="0" applyAlignment="0" applyProtection="0">
      <alignment vertical="center"/>
    </xf>
    <xf numFmtId="0" fontId="8" fillId="28" borderId="0" applyNumberFormat="0" applyBorder="0" applyAlignment="0" applyProtection="0">
      <alignment vertical="center"/>
    </xf>
    <xf numFmtId="0" fontId="10" fillId="29" borderId="0" applyNumberFormat="0" applyBorder="0" applyAlignment="0" applyProtection="0">
      <alignment vertical="center"/>
    </xf>
    <xf numFmtId="0" fontId="8" fillId="23" borderId="0" applyNumberFormat="0" applyBorder="0" applyAlignment="0" applyProtection="0">
      <alignment vertical="center"/>
    </xf>
    <xf numFmtId="0" fontId="8" fillId="25" borderId="0" applyNumberFormat="0" applyBorder="0" applyAlignment="0" applyProtection="0">
      <alignment vertical="center"/>
    </xf>
    <xf numFmtId="0" fontId="8" fillId="31" borderId="0" applyNumberFormat="0" applyBorder="0" applyAlignment="0" applyProtection="0">
      <alignment vertical="center"/>
    </xf>
    <xf numFmtId="0" fontId="8" fillId="3" borderId="0" applyNumberFormat="0" applyBorder="0" applyAlignment="0" applyProtection="0">
      <alignment vertical="center"/>
    </xf>
    <xf numFmtId="0" fontId="10" fillId="30" borderId="0" applyNumberFormat="0" applyBorder="0" applyAlignment="0" applyProtection="0">
      <alignment vertical="center"/>
    </xf>
    <xf numFmtId="0" fontId="10" fillId="32" borderId="0" applyNumberFormat="0" applyBorder="0" applyAlignment="0" applyProtection="0">
      <alignment vertical="center"/>
    </xf>
    <xf numFmtId="0" fontId="8" fillId="12" borderId="0" applyNumberFormat="0" applyBorder="0" applyAlignment="0" applyProtection="0">
      <alignment vertical="center"/>
    </xf>
    <xf numFmtId="0" fontId="8" fillId="20" borderId="0" applyNumberFormat="0" applyBorder="0" applyAlignment="0" applyProtection="0">
      <alignment vertical="center"/>
    </xf>
    <xf numFmtId="0" fontId="10" fillId="19" borderId="0" applyNumberFormat="0" applyBorder="0" applyAlignment="0" applyProtection="0">
      <alignment vertical="center"/>
    </xf>
    <xf numFmtId="0" fontId="8" fillId="27" borderId="0" applyNumberFormat="0" applyBorder="0" applyAlignment="0" applyProtection="0">
      <alignment vertical="center"/>
    </xf>
    <xf numFmtId="0" fontId="10" fillId="6" borderId="0" applyNumberFormat="0" applyBorder="0" applyAlignment="0" applyProtection="0">
      <alignment vertical="center"/>
    </xf>
    <xf numFmtId="0" fontId="10" fillId="5" borderId="0" applyNumberFormat="0" applyBorder="0" applyAlignment="0" applyProtection="0">
      <alignment vertical="center"/>
    </xf>
    <xf numFmtId="0" fontId="8" fillId="10" borderId="0" applyNumberFormat="0" applyBorder="0" applyAlignment="0" applyProtection="0">
      <alignment vertical="center"/>
    </xf>
    <xf numFmtId="0" fontId="10" fillId="33" borderId="0" applyNumberFormat="0" applyBorder="0" applyAlignment="0" applyProtection="0">
      <alignment vertical="center"/>
    </xf>
    <xf numFmtId="177" fontId="27" fillId="0" borderId="0"/>
  </cellStyleXfs>
  <cellXfs count="44">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left" vertical="center"/>
    </xf>
    <xf numFmtId="178" fontId="0" fillId="0" borderId="0" xfId="0" applyNumberFormat="1">
      <alignment vertical="center"/>
    </xf>
    <xf numFmtId="0" fontId="0" fillId="0" borderId="0" xfId="0" applyAlignment="1">
      <alignment horizontal="center" vertical="center"/>
    </xf>
    <xf numFmtId="0" fontId="0" fillId="0" borderId="1" xfId="0" applyBorder="1" applyAlignment="1">
      <alignment horizontal="center" vertical="center" wrapText="1"/>
    </xf>
    <xf numFmtId="178" fontId="0" fillId="0" borderId="1" xfId="0" applyNumberForma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178" fontId="0" fillId="0" borderId="1" xfId="0" applyNumberForma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178" fontId="1" fillId="0" borderId="1" xfId="0" applyNumberFormat="1" applyFont="1" applyBorder="1" applyAlignment="1">
      <alignment horizontal="center" vertical="center" wrapText="1"/>
    </xf>
    <xf numFmtId="178" fontId="2"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wrapText="1"/>
    </xf>
    <xf numFmtId="0" fontId="4" fillId="0" borderId="0" xfId="0" applyFont="1" applyFill="1" applyAlignment="1">
      <alignment horizontal="center" vertical="center" wrapText="1"/>
    </xf>
    <xf numFmtId="0" fontId="4" fillId="0" borderId="0" xfId="0" applyFont="1" applyAlignment="1">
      <alignment horizontal="center" vertical="center" wrapText="1"/>
    </xf>
    <xf numFmtId="178" fontId="0" fillId="0" borderId="0" xfId="0" applyNumberFormat="1" applyAlignment="1">
      <alignment horizontal="center" vertical="center" wrapText="1"/>
    </xf>
    <xf numFmtId="0" fontId="5" fillId="0" borderId="0" xfId="0" applyFont="1" applyAlignment="1">
      <alignment horizontal="center" vertical="center" wrapText="1"/>
    </xf>
    <xf numFmtId="178" fontId="5" fillId="0" borderId="0" xfId="0" applyNumberFormat="1" applyFont="1" applyAlignment="1">
      <alignment horizontal="center" vertical="center" wrapText="1"/>
    </xf>
    <xf numFmtId="0" fontId="0" fillId="0" borderId="1" xfId="0" applyFont="1" applyBorder="1" applyAlignment="1">
      <alignment horizontal="center" vertical="center" wrapText="1"/>
    </xf>
    <xf numFmtId="178" fontId="0" fillId="0" borderId="1" xfId="0" applyNumberFormat="1" applyFont="1" applyBorder="1" applyAlignment="1">
      <alignment horizontal="center" vertical="center" wrapText="1"/>
    </xf>
    <xf numFmtId="178" fontId="0" fillId="2" borderId="1" xfId="0" applyNumberFormat="1" applyFont="1" applyFill="1" applyBorder="1" applyAlignment="1">
      <alignment horizontal="center" vertical="center" wrapText="1"/>
    </xf>
    <xf numFmtId="0" fontId="0" fillId="0" borderId="1" xfId="0" applyFont="1" applyBorder="1" applyAlignment="1">
      <alignment horizontal="left" vertical="center" wrapText="1"/>
    </xf>
    <xf numFmtId="178" fontId="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178" fontId="4" fillId="0" borderId="1" xfId="0" applyNumberFormat="1" applyFont="1" applyFill="1" applyBorder="1" applyAlignment="1">
      <alignment horizontal="center" vertical="center" wrapText="1"/>
    </xf>
    <xf numFmtId="0" fontId="4" fillId="0" borderId="1" xfId="0" applyFont="1" applyBorder="1" applyAlignment="1">
      <alignment horizontal="left" vertical="center" wrapText="1"/>
    </xf>
    <xf numFmtId="176" fontId="4"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6" fillId="0" borderId="0" xfId="0" applyFont="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1"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5"/>
  <sheetViews>
    <sheetView tabSelected="1" zoomScale="70" zoomScaleNormal="70" workbookViewId="0">
      <pane ySplit="2" topLeftCell="A3" activePane="bottomLeft" state="frozen"/>
      <selection/>
      <selection pane="bottomLeft" activeCell="N4" sqref="N4"/>
    </sheetView>
  </sheetViews>
  <sheetFormatPr defaultColWidth="8.89166666666667" defaultRowHeight="25" customHeight="1"/>
  <cols>
    <col min="1" max="1" width="7.225" style="19" customWidth="1"/>
    <col min="2" max="2" width="36.6083333333333" style="19" customWidth="1"/>
    <col min="3" max="3" width="50.875" style="19" customWidth="1"/>
    <col min="4" max="4" width="8.89166666666667" style="19"/>
    <col min="5" max="5" width="12.4916666666667" style="22" customWidth="1"/>
    <col min="6" max="6" width="13.0833333333333" style="22" customWidth="1"/>
    <col min="7" max="7" width="14.7" style="22" customWidth="1"/>
    <col min="8" max="8" width="33.375" style="19" customWidth="1"/>
    <col min="9" max="9" width="8.89166666666667" style="19" customWidth="1"/>
    <col min="10" max="10" width="10.6666666666667" style="19"/>
    <col min="11" max="16384" width="8.89166666666667" style="19"/>
  </cols>
  <sheetData>
    <row r="1" ht="75" customHeight="1" spans="1:8">
      <c r="A1" s="23" t="s">
        <v>0</v>
      </c>
      <c r="B1" s="23"/>
      <c r="C1" s="23"/>
      <c r="D1" s="23"/>
      <c r="E1" s="24"/>
      <c r="F1" s="24"/>
      <c r="G1" s="24"/>
      <c r="H1" s="23"/>
    </row>
    <row r="2" ht="35" customHeight="1" spans="1:8">
      <c r="A2" s="25" t="s">
        <v>1</v>
      </c>
      <c r="B2" s="25" t="s">
        <v>2</v>
      </c>
      <c r="C2" s="25" t="s">
        <v>3</v>
      </c>
      <c r="D2" s="25" t="s">
        <v>4</v>
      </c>
      <c r="E2" s="26" t="s">
        <v>5</v>
      </c>
      <c r="F2" s="27" t="s">
        <v>6</v>
      </c>
      <c r="G2" s="26" t="s">
        <v>7</v>
      </c>
      <c r="H2" s="25" t="s">
        <v>8</v>
      </c>
    </row>
    <row r="3" ht="30" customHeight="1" spans="1:8">
      <c r="A3" s="8" t="s">
        <v>9</v>
      </c>
      <c r="B3" s="9" t="s">
        <v>10</v>
      </c>
      <c r="C3" s="28"/>
      <c r="D3" s="25"/>
      <c r="E3" s="26"/>
      <c r="F3" s="26"/>
      <c r="G3" s="26"/>
      <c r="H3" s="25"/>
    </row>
    <row r="4" ht="30" customHeight="1" spans="1:8">
      <c r="A4" s="8" t="s">
        <v>11</v>
      </c>
      <c r="B4" s="9" t="s">
        <v>12</v>
      </c>
      <c r="C4" s="28"/>
      <c r="D4" s="25"/>
      <c r="E4" s="26"/>
      <c r="F4" s="26"/>
      <c r="G4" s="26"/>
      <c r="H4" s="25"/>
    </row>
    <row r="5" ht="59" customHeight="1" spans="1:8">
      <c r="A5" s="25">
        <v>1</v>
      </c>
      <c r="B5" s="28" t="s">
        <v>13</v>
      </c>
      <c r="C5" s="28" t="s">
        <v>14</v>
      </c>
      <c r="D5" s="25" t="s">
        <v>15</v>
      </c>
      <c r="E5" s="26">
        <v>37.16</v>
      </c>
      <c r="F5" s="29"/>
      <c r="G5" s="26">
        <f>F5*E5</f>
        <v>0</v>
      </c>
      <c r="H5" s="25"/>
    </row>
    <row r="6" ht="54" customHeight="1" spans="1:8">
      <c r="A6" s="25">
        <v>2</v>
      </c>
      <c r="B6" s="28" t="s">
        <v>16</v>
      </c>
      <c r="C6" s="28" t="s">
        <v>17</v>
      </c>
      <c r="D6" s="25" t="s">
        <v>15</v>
      </c>
      <c r="E6" s="26">
        <v>12.5</v>
      </c>
      <c r="F6" s="29"/>
      <c r="G6" s="26">
        <f t="shared" ref="G5:G9" si="0">F6*E6</f>
        <v>0</v>
      </c>
      <c r="H6" s="25"/>
    </row>
    <row r="7" ht="34" customHeight="1" spans="1:8">
      <c r="A7" s="8" t="s">
        <v>18</v>
      </c>
      <c r="B7" s="9" t="s">
        <v>19</v>
      </c>
      <c r="C7" s="28"/>
      <c r="D7" s="25"/>
      <c r="E7" s="26"/>
      <c r="F7" s="29"/>
      <c r="G7" s="26"/>
      <c r="H7" s="25"/>
    </row>
    <row r="8" ht="58" customHeight="1" spans="1:8">
      <c r="A8" s="25">
        <v>1</v>
      </c>
      <c r="B8" s="28" t="s">
        <v>20</v>
      </c>
      <c r="C8" s="28" t="s">
        <v>21</v>
      </c>
      <c r="D8" s="25" t="s">
        <v>15</v>
      </c>
      <c r="E8" s="26">
        <v>41.1</v>
      </c>
      <c r="F8" s="26"/>
      <c r="G8" s="26">
        <f>F8*E8</f>
        <v>0</v>
      </c>
      <c r="H8" s="25"/>
    </row>
    <row r="9" ht="71" customHeight="1" spans="1:8">
      <c r="A9" s="25">
        <v>2</v>
      </c>
      <c r="B9" s="28" t="s">
        <v>22</v>
      </c>
      <c r="C9" s="28" t="s">
        <v>23</v>
      </c>
      <c r="D9" s="25" t="s">
        <v>15</v>
      </c>
      <c r="E9" s="26">
        <v>6.85</v>
      </c>
      <c r="F9" s="26"/>
      <c r="G9" s="26">
        <f t="shared" si="0"/>
        <v>0</v>
      </c>
      <c r="H9" s="25"/>
    </row>
    <row r="10" ht="30" customHeight="1" spans="1:8">
      <c r="A10" s="8" t="s">
        <v>24</v>
      </c>
      <c r="B10" s="9" t="s">
        <v>25</v>
      </c>
      <c r="C10" s="28"/>
      <c r="D10" s="25"/>
      <c r="E10" s="26"/>
      <c r="F10" s="29"/>
      <c r="G10" s="26"/>
      <c r="H10" s="25"/>
    </row>
    <row r="11" ht="45" customHeight="1" spans="1:8">
      <c r="A11" s="25">
        <v>1</v>
      </c>
      <c r="B11" s="28" t="s">
        <v>26</v>
      </c>
      <c r="C11" s="28" t="s">
        <v>27</v>
      </c>
      <c r="D11" s="25" t="s">
        <v>28</v>
      </c>
      <c r="E11" s="29">
        <v>1</v>
      </c>
      <c r="F11" s="27"/>
      <c r="G11" s="26">
        <f t="shared" ref="G11:G15" si="1">F11*E11</f>
        <v>0</v>
      </c>
      <c r="H11" s="25"/>
    </row>
    <row r="12" ht="57" customHeight="1" spans="1:8">
      <c r="A12" s="25">
        <v>2</v>
      </c>
      <c r="B12" s="28" t="s">
        <v>29</v>
      </c>
      <c r="C12" s="28" t="s">
        <v>30</v>
      </c>
      <c r="D12" s="25" t="s">
        <v>31</v>
      </c>
      <c r="E12" s="29">
        <v>3</v>
      </c>
      <c r="F12" s="26"/>
      <c r="G12" s="26">
        <f t="shared" si="1"/>
        <v>0</v>
      </c>
      <c r="H12" s="25"/>
    </row>
    <row r="13" ht="33" customHeight="1" spans="1:8">
      <c r="A13" s="25">
        <v>3</v>
      </c>
      <c r="B13" s="28" t="s">
        <v>32</v>
      </c>
      <c r="C13" s="28" t="s">
        <v>33</v>
      </c>
      <c r="D13" s="25" t="s">
        <v>31</v>
      </c>
      <c r="E13" s="29">
        <v>11</v>
      </c>
      <c r="F13" s="26"/>
      <c r="G13" s="26">
        <f t="shared" si="1"/>
        <v>0</v>
      </c>
      <c r="H13" s="25"/>
    </row>
    <row r="14" ht="82" customHeight="1" spans="1:8">
      <c r="A14" s="25">
        <v>4</v>
      </c>
      <c r="B14" s="28" t="s">
        <v>34</v>
      </c>
      <c r="C14" s="28" t="s">
        <v>35</v>
      </c>
      <c r="D14" s="25" t="s">
        <v>36</v>
      </c>
      <c r="E14" s="29">
        <v>12.9</v>
      </c>
      <c r="F14" s="26"/>
      <c r="G14" s="26">
        <f t="shared" si="1"/>
        <v>0</v>
      </c>
      <c r="H14" s="25"/>
    </row>
    <row r="15" ht="57" customHeight="1" spans="1:8">
      <c r="A15" s="8" t="s">
        <v>37</v>
      </c>
      <c r="B15" s="9" t="s">
        <v>38</v>
      </c>
      <c r="C15" s="9" t="s">
        <v>39</v>
      </c>
      <c r="D15" s="30" t="s">
        <v>40</v>
      </c>
      <c r="E15" s="31">
        <v>2</v>
      </c>
      <c r="F15" s="31">
        <v>48000</v>
      </c>
      <c r="G15" s="31">
        <f t="shared" si="1"/>
        <v>96000</v>
      </c>
      <c r="H15" s="25" t="s">
        <v>41</v>
      </c>
    </row>
    <row r="16" customHeight="1" spans="1:8">
      <c r="A16" s="8" t="s">
        <v>42</v>
      </c>
      <c r="B16" s="9" t="s">
        <v>43</v>
      </c>
      <c r="C16" s="32"/>
      <c r="D16" s="33"/>
      <c r="E16" s="29"/>
      <c r="F16" s="29"/>
      <c r="G16" s="29"/>
      <c r="H16" s="25"/>
    </row>
    <row r="17" ht="32" customHeight="1" spans="1:8">
      <c r="A17" s="25">
        <v>1</v>
      </c>
      <c r="B17" s="28" t="s">
        <v>44</v>
      </c>
      <c r="C17" s="28" t="s">
        <v>45</v>
      </c>
      <c r="D17" s="33" t="s">
        <v>46</v>
      </c>
      <c r="E17" s="29">
        <v>14</v>
      </c>
      <c r="F17" s="29"/>
      <c r="G17" s="29">
        <f>F17*E17</f>
        <v>0</v>
      </c>
      <c r="H17" s="25"/>
    </row>
    <row r="18" ht="46" customHeight="1" spans="1:8">
      <c r="A18" s="25">
        <v>2</v>
      </c>
      <c r="B18" s="28" t="s">
        <v>47</v>
      </c>
      <c r="C18" s="28" t="s">
        <v>48</v>
      </c>
      <c r="D18" s="33" t="s">
        <v>36</v>
      </c>
      <c r="E18" s="29">
        <v>60.9</v>
      </c>
      <c r="F18" s="29"/>
      <c r="G18" s="29">
        <f>F18*E18</f>
        <v>0</v>
      </c>
      <c r="H18" s="25"/>
    </row>
    <row r="19" ht="50" customHeight="1" spans="1:8">
      <c r="A19" s="25">
        <v>3</v>
      </c>
      <c r="B19" s="28" t="s">
        <v>49</v>
      </c>
      <c r="C19" s="28" t="s">
        <v>50</v>
      </c>
      <c r="D19" s="33" t="s">
        <v>36</v>
      </c>
      <c r="E19" s="29">
        <v>60</v>
      </c>
      <c r="F19" s="29"/>
      <c r="G19" s="29">
        <f>F19*E19</f>
        <v>0</v>
      </c>
      <c r="H19" s="25"/>
    </row>
    <row r="20" ht="30" customHeight="1" spans="1:8">
      <c r="A20" s="8" t="s">
        <v>51</v>
      </c>
      <c r="B20" s="9" t="s">
        <v>52</v>
      </c>
      <c r="C20" s="34"/>
      <c r="D20" s="30"/>
      <c r="E20" s="29"/>
      <c r="F20" s="29"/>
      <c r="G20" s="29"/>
      <c r="H20" s="25"/>
    </row>
    <row r="21" s="19" customFormat="1" ht="51" customHeight="1" spans="1:9">
      <c r="A21" s="35">
        <v>1</v>
      </c>
      <c r="B21" s="36" t="s">
        <v>53</v>
      </c>
      <c r="C21" s="36" t="s">
        <v>54</v>
      </c>
      <c r="D21" s="35" t="s">
        <v>15</v>
      </c>
      <c r="E21" s="29">
        <v>571.62</v>
      </c>
      <c r="F21" s="29"/>
      <c r="G21" s="29">
        <f t="shared" ref="G21:G27" si="2">F21*E21</f>
        <v>0</v>
      </c>
      <c r="H21" s="37"/>
      <c r="I21" s="43"/>
    </row>
    <row r="22" s="20" customFormat="1" ht="57" customHeight="1" spans="1:8">
      <c r="A22" s="35">
        <v>2</v>
      </c>
      <c r="B22" s="36" t="s">
        <v>55</v>
      </c>
      <c r="C22" s="36" t="s">
        <v>56</v>
      </c>
      <c r="D22" s="35" t="s">
        <v>15</v>
      </c>
      <c r="E22" s="38">
        <v>926.079</v>
      </c>
      <c r="F22" s="38"/>
      <c r="G22" s="29">
        <f t="shared" si="2"/>
        <v>0</v>
      </c>
      <c r="H22" s="36"/>
    </row>
    <row r="23" ht="258" customHeight="1" spans="1:9">
      <c r="A23" s="35">
        <v>3</v>
      </c>
      <c r="B23" s="36" t="s">
        <v>57</v>
      </c>
      <c r="C23" s="36" t="s">
        <v>58</v>
      </c>
      <c r="D23" s="35" t="s">
        <v>15</v>
      </c>
      <c r="E23" s="29">
        <v>1213.76</v>
      </c>
      <c r="F23" s="29"/>
      <c r="G23" s="29">
        <f t="shared" si="2"/>
        <v>0</v>
      </c>
      <c r="H23" s="39" t="s">
        <v>59</v>
      </c>
      <c r="I23" s="43"/>
    </row>
    <row r="24" ht="59" customHeight="1" spans="1:8">
      <c r="A24" s="35">
        <v>4</v>
      </c>
      <c r="B24" s="36" t="s">
        <v>60</v>
      </c>
      <c r="C24" s="36" t="s">
        <v>61</v>
      </c>
      <c r="D24" s="35" t="s">
        <v>15</v>
      </c>
      <c r="E24" s="29">
        <v>1213.76</v>
      </c>
      <c r="F24" s="29"/>
      <c r="G24" s="29">
        <f t="shared" si="2"/>
        <v>0</v>
      </c>
      <c r="H24" s="39" t="s">
        <v>59</v>
      </c>
    </row>
    <row r="25" s="21" customFormat="1" ht="32" customHeight="1" spans="1:8">
      <c r="A25" s="35">
        <v>5</v>
      </c>
      <c r="B25" s="36" t="s">
        <v>62</v>
      </c>
      <c r="C25" s="36" t="s">
        <v>63</v>
      </c>
      <c r="D25" s="35" t="s">
        <v>15</v>
      </c>
      <c r="E25" s="29">
        <v>446.25</v>
      </c>
      <c r="F25" s="38"/>
      <c r="G25" s="38">
        <f t="shared" si="2"/>
        <v>0</v>
      </c>
      <c r="H25" s="39" t="s">
        <v>59</v>
      </c>
    </row>
    <row r="26" ht="32" customHeight="1" spans="1:8">
      <c r="A26" s="35">
        <v>7</v>
      </c>
      <c r="B26" s="32" t="s">
        <v>64</v>
      </c>
      <c r="C26" s="32" t="s">
        <v>65</v>
      </c>
      <c r="D26" s="33" t="s">
        <v>15</v>
      </c>
      <c r="E26" s="29">
        <v>240</v>
      </c>
      <c r="F26" s="29"/>
      <c r="G26" s="29">
        <f t="shared" si="2"/>
        <v>0</v>
      </c>
      <c r="H26" s="39" t="s">
        <v>59</v>
      </c>
    </row>
    <row r="27" ht="44" customHeight="1" spans="1:8">
      <c r="A27" s="35">
        <v>8</v>
      </c>
      <c r="B27" s="32" t="s">
        <v>66</v>
      </c>
      <c r="C27" s="32" t="s">
        <v>67</v>
      </c>
      <c r="D27" s="33" t="s">
        <v>15</v>
      </c>
      <c r="E27" s="29">
        <v>1191.33</v>
      </c>
      <c r="F27" s="29"/>
      <c r="G27" s="29">
        <f t="shared" si="2"/>
        <v>0</v>
      </c>
      <c r="H27" s="39" t="s">
        <v>59</v>
      </c>
    </row>
    <row r="28" ht="38" customHeight="1" spans="1:8">
      <c r="A28" s="30" t="s">
        <v>68</v>
      </c>
      <c r="B28" s="34" t="s">
        <v>69</v>
      </c>
      <c r="C28" s="32"/>
      <c r="D28" s="33"/>
      <c r="E28" s="29"/>
      <c r="F28" s="29"/>
      <c r="G28" s="29"/>
      <c r="H28" s="25"/>
    </row>
    <row r="29" ht="35" customHeight="1" spans="1:8">
      <c r="A29" s="33">
        <v>1</v>
      </c>
      <c r="B29" s="32" t="s">
        <v>70</v>
      </c>
      <c r="C29" s="28" t="s">
        <v>71</v>
      </c>
      <c r="D29" s="33" t="s">
        <v>15</v>
      </c>
      <c r="E29" s="29">
        <v>527.84</v>
      </c>
      <c r="F29" s="29"/>
      <c r="G29" s="29">
        <f t="shared" ref="G29:G31" si="3">F29*E29</f>
        <v>0</v>
      </c>
      <c r="H29" s="39" t="s">
        <v>59</v>
      </c>
    </row>
    <row r="30" s="20" customFormat="1" ht="44" customHeight="1" spans="1:8">
      <c r="A30" s="35">
        <v>2</v>
      </c>
      <c r="B30" s="36" t="s">
        <v>72</v>
      </c>
      <c r="C30" s="36" t="s">
        <v>73</v>
      </c>
      <c r="D30" s="35" t="s">
        <v>15</v>
      </c>
      <c r="E30" s="38">
        <v>527.84</v>
      </c>
      <c r="F30" s="38"/>
      <c r="G30" s="38">
        <f t="shared" si="3"/>
        <v>0</v>
      </c>
      <c r="H30" s="39" t="s">
        <v>59</v>
      </c>
    </row>
    <row r="31" s="20" customFormat="1" ht="62" customHeight="1" spans="1:8">
      <c r="A31" s="35">
        <v>3</v>
      </c>
      <c r="B31" s="36" t="s">
        <v>74</v>
      </c>
      <c r="C31" s="28" t="s">
        <v>75</v>
      </c>
      <c r="D31" s="35" t="s">
        <v>15</v>
      </c>
      <c r="E31" s="38">
        <v>1584</v>
      </c>
      <c r="F31" s="38"/>
      <c r="G31" s="38">
        <f t="shared" si="3"/>
        <v>0</v>
      </c>
      <c r="H31" s="39" t="s">
        <v>59</v>
      </c>
    </row>
    <row r="32" ht="35" customHeight="1" spans="1:8">
      <c r="A32" s="33">
        <v>4</v>
      </c>
      <c r="B32" s="32" t="s">
        <v>76</v>
      </c>
      <c r="C32" s="28" t="s">
        <v>77</v>
      </c>
      <c r="D32" s="33" t="s">
        <v>15</v>
      </c>
      <c r="E32" s="29">
        <v>21</v>
      </c>
      <c r="F32" s="29"/>
      <c r="G32" s="29">
        <f t="shared" ref="G32:G42" si="4">F32*E32</f>
        <v>0</v>
      </c>
      <c r="H32" s="25"/>
    </row>
    <row r="33" ht="86" customHeight="1" spans="1:8">
      <c r="A33" s="33">
        <v>5</v>
      </c>
      <c r="B33" s="32" t="s">
        <v>78</v>
      </c>
      <c r="C33" s="28" t="s">
        <v>79</v>
      </c>
      <c r="D33" s="33" t="s">
        <v>15</v>
      </c>
      <c r="E33" s="29">
        <v>21</v>
      </c>
      <c r="F33" s="29"/>
      <c r="G33" s="29">
        <f t="shared" si="4"/>
        <v>0</v>
      </c>
      <c r="H33" s="25"/>
    </row>
    <row r="34" ht="45" customHeight="1" spans="1:8">
      <c r="A34" s="33">
        <v>6</v>
      </c>
      <c r="B34" s="32" t="s">
        <v>80</v>
      </c>
      <c r="C34" s="28" t="s">
        <v>81</v>
      </c>
      <c r="D34" s="33" t="s">
        <v>15</v>
      </c>
      <c r="E34" s="29">
        <v>21</v>
      </c>
      <c r="F34" s="29"/>
      <c r="G34" s="29">
        <f t="shared" si="4"/>
        <v>0</v>
      </c>
      <c r="H34" s="25"/>
    </row>
    <row r="35" ht="84" customHeight="1" spans="1:8">
      <c r="A35" s="33">
        <v>7</v>
      </c>
      <c r="B35" s="32" t="s">
        <v>82</v>
      </c>
      <c r="C35" s="32" t="s">
        <v>79</v>
      </c>
      <c r="D35" s="33" t="s">
        <v>15</v>
      </c>
      <c r="E35" s="29">
        <v>12.73</v>
      </c>
      <c r="F35" s="29"/>
      <c r="G35" s="29">
        <f t="shared" si="4"/>
        <v>0</v>
      </c>
      <c r="H35" s="25"/>
    </row>
    <row r="36" ht="36" customHeight="1" spans="1:8">
      <c r="A36" s="33">
        <v>8</v>
      </c>
      <c r="B36" s="32" t="s">
        <v>83</v>
      </c>
      <c r="C36" s="28" t="s">
        <v>84</v>
      </c>
      <c r="D36" s="33" t="s">
        <v>46</v>
      </c>
      <c r="E36" s="29">
        <v>1</v>
      </c>
      <c r="F36" s="29"/>
      <c r="G36" s="29">
        <f t="shared" si="4"/>
        <v>0</v>
      </c>
      <c r="H36" s="25"/>
    </row>
    <row r="37" s="20" customFormat="1" ht="44" customHeight="1" spans="1:8">
      <c r="A37" s="35">
        <v>9</v>
      </c>
      <c r="B37" s="36" t="s">
        <v>85</v>
      </c>
      <c r="C37" s="28" t="s">
        <v>67</v>
      </c>
      <c r="D37" s="35" t="s">
        <v>15</v>
      </c>
      <c r="E37" s="38">
        <v>2724.204</v>
      </c>
      <c r="F37" s="38"/>
      <c r="G37" s="40">
        <f t="shared" si="4"/>
        <v>0</v>
      </c>
      <c r="H37" s="36" t="s">
        <v>86</v>
      </c>
    </row>
    <row r="38" ht="46" customHeight="1" spans="1:8">
      <c r="A38" s="33">
        <v>10</v>
      </c>
      <c r="B38" s="32" t="s">
        <v>87</v>
      </c>
      <c r="C38" s="28" t="s">
        <v>88</v>
      </c>
      <c r="D38" s="33" t="s">
        <v>15</v>
      </c>
      <c r="E38" s="29">
        <v>150.5</v>
      </c>
      <c r="F38" s="29"/>
      <c r="G38" s="29">
        <f t="shared" si="4"/>
        <v>0</v>
      </c>
      <c r="H38" s="25"/>
    </row>
    <row r="39" ht="45" customHeight="1" spans="1:8">
      <c r="A39" s="33">
        <v>11</v>
      </c>
      <c r="B39" s="32" t="s">
        <v>89</v>
      </c>
      <c r="C39" s="36" t="s">
        <v>90</v>
      </c>
      <c r="D39" s="33" t="s">
        <v>15</v>
      </c>
      <c r="E39" s="29">
        <v>220.5</v>
      </c>
      <c r="F39" s="29"/>
      <c r="G39" s="29">
        <f t="shared" si="4"/>
        <v>0</v>
      </c>
      <c r="H39" s="25"/>
    </row>
    <row r="40" ht="26" customHeight="1" spans="1:8">
      <c r="A40" s="33">
        <v>12</v>
      </c>
      <c r="B40" s="32" t="s">
        <v>91</v>
      </c>
      <c r="C40" s="32" t="s">
        <v>92</v>
      </c>
      <c r="D40" s="33" t="s">
        <v>15</v>
      </c>
      <c r="E40" s="29">
        <v>3915.54</v>
      </c>
      <c r="F40" s="29"/>
      <c r="G40" s="29">
        <f t="shared" si="4"/>
        <v>0</v>
      </c>
      <c r="H40" s="39" t="s">
        <v>59</v>
      </c>
    </row>
    <row r="41" ht="90" customHeight="1" spans="1:8">
      <c r="A41" s="30" t="s">
        <v>93</v>
      </c>
      <c r="B41" s="34" t="s">
        <v>94</v>
      </c>
      <c r="C41" s="32" t="s">
        <v>95</v>
      </c>
      <c r="D41" s="33" t="s">
        <v>96</v>
      </c>
      <c r="E41" s="29">
        <v>1</v>
      </c>
      <c r="F41" s="29">
        <v>150000</v>
      </c>
      <c r="G41" s="29">
        <f t="shared" si="4"/>
        <v>150000</v>
      </c>
      <c r="H41" s="28" t="s">
        <v>97</v>
      </c>
    </row>
    <row r="42" ht="36" customHeight="1" spans="1:8">
      <c r="A42" s="30" t="s">
        <v>98</v>
      </c>
      <c r="B42" s="34" t="s">
        <v>99</v>
      </c>
      <c r="C42" s="32" t="s">
        <v>100</v>
      </c>
      <c r="D42" s="33" t="s">
        <v>101</v>
      </c>
      <c r="E42" s="29">
        <v>50</v>
      </c>
      <c r="F42" s="29"/>
      <c r="G42" s="29">
        <f t="shared" si="4"/>
        <v>0</v>
      </c>
      <c r="H42" s="39" t="s">
        <v>59</v>
      </c>
    </row>
    <row r="43" customHeight="1" spans="1:8">
      <c r="A43" s="30" t="s">
        <v>102</v>
      </c>
      <c r="B43" s="34" t="s">
        <v>103</v>
      </c>
      <c r="C43" s="34"/>
      <c r="D43" s="33" t="s">
        <v>104</v>
      </c>
      <c r="E43" s="29"/>
      <c r="F43" s="29"/>
      <c r="G43" s="29">
        <f>SUM(G5:G42)</f>
        <v>246000</v>
      </c>
      <c r="H43" s="25"/>
    </row>
    <row r="44" customHeight="1" spans="1:8">
      <c r="A44" s="30" t="s">
        <v>105</v>
      </c>
      <c r="B44" s="34" t="s">
        <v>106</v>
      </c>
      <c r="C44" s="34" t="s">
        <v>107</v>
      </c>
      <c r="D44" s="33" t="s">
        <v>104</v>
      </c>
      <c r="E44" s="29"/>
      <c r="F44" s="29"/>
      <c r="G44" s="29">
        <f>G43*8%</f>
        <v>19680</v>
      </c>
      <c r="H44" s="25"/>
    </row>
    <row r="45" customHeight="1" spans="1:8">
      <c r="A45" s="41" t="s">
        <v>108</v>
      </c>
      <c r="B45" s="34" t="s">
        <v>109</v>
      </c>
      <c r="C45" s="42" t="s">
        <v>110</v>
      </c>
      <c r="D45" s="33" t="s">
        <v>104</v>
      </c>
      <c r="E45" s="29"/>
      <c r="F45" s="29"/>
      <c r="G45" s="29">
        <f>(G43+G44)*(1+9%)</f>
        <v>289591.2</v>
      </c>
      <c r="H45" s="25"/>
    </row>
  </sheetData>
  <mergeCells count="1">
    <mergeCell ref="A1:H1"/>
  </mergeCells>
  <printOptions horizontalCentered="1"/>
  <pageMargins left="0.751388888888889" right="0.751388888888889" top="0.60625" bottom="0.60625" header="0.5" footer="0.5"/>
  <pageSetup paperSize="9" scale="74" fitToHeight="0" orientation="landscape" horizontalDpi="600"/>
  <headerFooter>
    <oddHeader>&amp;R
第&amp;P页，共&amp;N页</oddHeader>
  </headerFooter>
  <rowBreaks count="5" manualBreakCount="5">
    <brk id="13" max="16383" man="1"/>
    <brk id="22" max="16383" man="1"/>
    <brk id="30" max="16383" man="1"/>
    <brk id="45" max="16383" man="1"/>
    <brk id="45"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3"/>
  <sheetViews>
    <sheetView zoomScale="80" zoomScaleNormal="80" topLeftCell="B19" workbookViewId="0">
      <selection activeCell="E19" sqref="E19"/>
    </sheetView>
  </sheetViews>
  <sheetFormatPr defaultColWidth="8.89166666666667" defaultRowHeight="13.5"/>
  <cols>
    <col min="1" max="1" width="7" customWidth="1"/>
    <col min="2" max="2" width="51.3333333333333" customWidth="1"/>
    <col min="3" max="3" width="52.1083333333333" style="3" customWidth="1"/>
    <col min="5" max="5" width="109.308333333333" style="3" customWidth="1"/>
    <col min="6" max="6" width="14.5583333333333" style="4" customWidth="1"/>
    <col min="7" max="7" width="17" customWidth="1"/>
    <col min="8" max="8" width="10.8916666666667" customWidth="1"/>
    <col min="9" max="9" width="20.225" hidden="1" customWidth="1"/>
    <col min="10" max="10" width="23.3333333333333" style="5" hidden="1" customWidth="1"/>
    <col min="11" max="11" width="15.6666666666667" style="5" hidden="1" customWidth="1"/>
    <col min="12" max="12" width="12.225" style="5" hidden="1" customWidth="1"/>
    <col min="13" max="13" width="14.775" style="5" hidden="1" customWidth="1"/>
    <col min="14" max="14" width="16.3333333333333" style="5" hidden="1" customWidth="1"/>
    <col min="15" max="17" width="8.89166666666667" hidden="1" customWidth="1"/>
    <col min="18" max="18" width="12.8916666666667" hidden="1" customWidth="1"/>
  </cols>
  <sheetData>
    <row r="1" ht="23" customHeight="1" spans="1:7">
      <c r="A1" s="6" t="s">
        <v>1</v>
      </c>
      <c r="B1" s="6" t="s">
        <v>2</v>
      </c>
      <c r="C1" s="6" t="s">
        <v>3</v>
      </c>
      <c r="D1" s="6" t="s">
        <v>4</v>
      </c>
      <c r="E1" s="6" t="s">
        <v>111</v>
      </c>
      <c r="F1" s="7" t="s">
        <v>5</v>
      </c>
      <c r="G1" s="6" t="s">
        <v>8</v>
      </c>
    </row>
    <row r="2" ht="22" customHeight="1" spans="1:7">
      <c r="A2" s="8" t="s">
        <v>9</v>
      </c>
      <c r="B2" s="9" t="s">
        <v>112</v>
      </c>
      <c r="C2" s="10"/>
      <c r="D2" s="6"/>
      <c r="E2" s="10"/>
      <c r="F2" s="7"/>
      <c r="G2" s="6"/>
    </row>
    <row r="3" ht="22" customHeight="1" spans="1:7">
      <c r="A3" s="6"/>
      <c r="B3" s="9" t="s">
        <v>12</v>
      </c>
      <c r="C3" s="10"/>
      <c r="D3" s="6"/>
      <c r="E3" s="10"/>
      <c r="F3" s="7"/>
      <c r="G3" s="6"/>
    </row>
    <row r="4" ht="28" customHeight="1" spans="1:7">
      <c r="A4" s="6">
        <v>1</v>
      </c>
      <c r="B4" s="10" t="s">
        <v>13</v>
      </c>
      <c r="C4" s="10" t="s">
        <v>113</v>
      </c>
      <c r="D4" s="6"/>
      <c r="E4" s="10" t="s">
        <v>114</v>
      </c>
      <c r="F4" s="7">
        <f>12.5+(15.95-2.25)*1.8</f>
        <v>37.16</v>
      </c>
      <c r="G4" s="6"/>
    </row>
    <row r="5" ht="37" customHeight="1" spans="1:7">
      <c r="A5" s="6">
        <v>2</v>
      </c>
      <c r="B5" s="10" t="s">
        <v>16</v>
      </c>
      <c r="C5" s="10" t="s">
        <v>115</v>
      </c>
      <c r="D5" s="6" t="s">
        <v>15</v>
      </c>
      <c r="E5" s="11">
        <v>12.5</v>
      </c>
      <c r="F5" s="7">
        <f>E5</f>
        <v>12.5</v>
      </c>
      <c r="G5" s="6"/>
    </row>
    <row r="6" ht="22" customHeight="1" spans="1:7">
      <c r="A6" s="6"/>
      <c r="B6" s="9" t="s">
        <v>19</v>
      </c>
      <c r="C6" s="10"/>
      <c r="D6" s="6"/>
      <c r="E6" s="10"/>
      <c r="F6" s="7"/>
      <c r="G6" s="6"/>
    </row>
    <row r="7" ht="22" customHeight="1" spans="1:7">
      <c r="A7" s="6">
        <v>1</v>
      </c>
      <c r="B7" s="10" t="s">
        <v>20</v>
      </c>
      <c r="C7" s="10" t="s">
        <v>116</v>
      </c>
      <c r="D7" s="6" t="s">
        <v>15</v>
      </c>
      <c r="E7" s="10" t="s">
        <v>117</v>
      </c>
      <c r="F7" s="7">
        <f>(15.95-2.25)*3</f>
        <v>41.1</v>
      </c>
      <c r="G7" s="6" t="s">
        <v>118</v>
      </c>
    </row>
    <row r="8" ht="31" customHeight="1" spans="1:7">
      <c r="A8" s="6">
        <v>2</v>
      </c>
      <c r="B8" s="10" t="s">
        <v>22</v>
      </c>
      <c r="C8" s="10" t="s">
        <v>119</v>
      </c>
      <c r="D8" s="6" t="s">
        <v>15</v>
      </c>
      <c r="E8" s="10" t="s">
        <v>120</v>
      </c>
      <c r="F8" s="7">
        <f>(15.95-2.25)*0.5</f>
        <v>6.85</v>
      </c>
      <c r="G8" s="6"/>
    </row>
    <row r="9" ht="22" customHeight="1" spans="1:7">
      <c r="A9" s="6"/>
      <c r="B9" s="9" t="s">
        <v>25</v>
      </c>
      <c r="C9" s="10"/>
      <c r="D9" s="6"/>
      <c r="E9" s="10"/>
      <c r="F9" s="7"/>
      <c r="G9" s="6"/>
    </row>
    <row r="10" s="1" customFormat="1" ht="30" customHeight="1" spans="1:14">
      <c r="A10" s="12">
        <v>1</v>
      </c>
      <c r="B10" s="10" t="s">
        <v>26</v>
      </c>
      <c r="C10" s="13"/>
      <c r="D10" s="12" t="s">
        <v>28</v>
      </c>
      <c r="E10" s="13">
        <v>1</v>
      </c>
      <c r="F10" s="14">
        <v>1</v>
      </c>
      <c r="G10" s="12" t="s">
        <v>121</v>
      </c>
      <c r="J10" s="17"/>
      <c r="K10" s="17"/>
      <c r="L10" s="17"/>
      <c r="M10" s="17"/>
      <c r="N10" s="17"/>
    </row>
    <row r="11" s="1" customFormat="1" ht="38" customHeight="1" spans="1:14">
      <c r="A11" s="12">
        <v>2</v>
      </c>
      <c r="B11" s="10" t="s">
        <v>122</v>
      </c>
      <c r="C11" s="10" t="s">
        <v>123</v>
      </c>
      <c r="D11" s="12" t="s">
        <v>28</v>
      </c>
      <c r="E11" s="13">
        <v>2</v>
      </c>
      <c r="F11" s="14">
        <f>2</f>
        <v>2</v>
      </c>
      <c r="G11" s="12"/>
      <c r="J11" s="17"/>
      <c r="K11" s="17"/>
      <c r="L11" s="17"/>
      <c r="M11" s="17"/>
      <c r="N11" s="17"/>
    </row>
    <row r="12" s="1" customFormat="1" ht="22" customHeight="1" spans="1:14">
      <c r="A12" s="12">
        <v>3</v>
      </c>
      <c r="B12" s="10" t="s">
        <v>29</v>
      </c>
      <c r="C12" s="10"/>
      <c r="D12" s="12" t="s">
        <v>31</v>
      </c>
      <c r="E12" s="13">
        <v>3</v>
      </c>
      <c r="F12" s="14">
        <v>3</v>
      </c>
      <c r="G12" s="12"/>
      <c r="J12" s="17"/>
      <c r="K12" s="17"/>
      <c r="L12" s="17"/>
      <c r="M12" s="17"/>
      <c r="N12" s="17"/>
    </row>
    <row r="13" s="1" customFormat="1" ht="22" customHeight="1" spans="1:14">
      <c r="A13" s="12">
        <v>4</v>
      </c>
      <c r="B13" s="10" t="s">
        <v>32</v>
      </c>
      <c r="C13" s="10"/>
      <c r="D13" s="12" t="s">
        <v>31</v>
      </c>
      <c r="E13" s="13">
        <v>15</v>
      </c>
      <c r="F13" s="14">
        <v>15</v>
      </c>
      <c r="G13" s="12"/>
      <c r="J13" s="17"/>
      <c r="K13" s="17"/>
      <c r="L13" s="17"/>
      <c r="M13" s="17"/>
      <c r="N13" s="17"/>
    </row>
    <row r="14" s="1" customFormat="1" ht="31" customHeight="1" spans="1:14">
      <c r="A14" s="12">
        <v>5</v>
      </c>
      <c r="B14" s="10" t="s">
        <v>124</v>
      </c>
      <c r="C14" s="10" t="s">
        <v>125</v>
      </c>
      <c r="D14" s="12" t="s">
        <v>36</v>
      </c>
      <c r="E14" s="13" t="s">
        <v>126</v>
      </c>
      <c r="F14" s="14">
        <f>3.5+3.5+5.9</f>
        <v>12.9</v>
      </c>
      <c r="G14" s="12" t="s">
        <v>127</v>
      </c>
      <c r="J14" s="17"/>
      <c r="K14" s="17"/>
      <c r="L14" s="17"/>
      <c r="M14" s="17"/>
      <c r="N14" s="17"/>
    </row>
    <row r="15" ht="22" customHeight="1" spans="1:14">
      <c r="A15" s="8" t="s">
        <v>37</v>
      </c>
      <c r="B15" s="9" t="s">
        <v>43</v>
      </c>
      <c r="C15" s="10"/>
      <c r="D15" s="6"/>
      <c r="E15" s="10"/>
      <c r="F15" s="7"/>
      <c r="G15" s="6"/>
      <c r="J15" s="5" t="s">
        <v>128</v>
      </c>
      <c r="K15" s="5" t="s">
        <v>129</v>
      </c>
      <c r="L15" s="5" t="s">
        <v>130</v>
      </c>
      <c r="M15" s="5" t="s">
        <v>131</v>
      </c>
      <c r="N15" s="5" t="s">
        <v>132</v>
      </c>
    </row>
    <row r="16" ht="130" customHeight="1" spans="1:18">
      <c r="A16" s="6">
        <v>1</v>
      </c>
      <c r="B16" s="10" t="s">
        <v>133</v>
      </c>
      <c r="C16" s="10" t="s">
        <v>134</v>
      </c>
      <c r="D16" s="6" t="s">
        <v>15</v>
      </c>
      <c r="E16" s="10" t="s">
        <v>135</v>
      </c>
      <c r="F16" s="7">
        <f>((10.65+10.2)*2.5+4.45*14.1)*7+(4.9+3.5)*33.35</f>
        <v>1084.23</v>
      </c>
      <c r="G16" s="6"/>
      <c r="I16" t="s">
        <v>136</v>
      </c>
      <c r="J16" s="5">
        <f>6*6*41+(6*51+6*15+49*6)*7</f>
        <v>6306</v>
      </c>
      <c r="M16" s="5">
        <v>55</v>
      </c>
      <c r="N16" s="5">
        <v>100</v>
      </c>
      <c r="P16">
        <f>J16*M16</f>
        <v>346830</v>
      </c>
      <c r="R16">
        <f>P16/F16</f>
        <v>319.886002047536</v>
      </c>
    </row>
    <row r="17" ht="25" customHeight="1" spans="1:12">
      <c r="A17" s="6">
        <v>2</v>
      </c>
      <c r="B17" s="10" t="s">
        <v>137</v>
      </c>
      <c r="C17" s="10"/>
      <c r="D17" s="6" t="s">
        <v>31</v>
      </c>
      <c r="E17" s="10" t="s">
        <v>138</v>
      </c>
      <c r="F17" s="7">
        <f>4*7</f>
        <v>28</v>
      </c>
      <c r="G17" s="6" t="s">
        <v>139</v>
      </c>
      <c r="I17" t="s">
        <v>140</v>
      </c>
      <c r="J17" s="5">
        <f>(10.85+9.95)*3*7/6</f>
        <v>72.8</v>
      </c>
      <c r="K17" s="5">
        <v>2.422</v>
      </c>
      <c r="L17" s="5">
        <f>J17*K17</f>
        <v>176.3216</v>
      </c>
    </row>
    <row r="18" s="2" customFormat="1" ht="22" customHeight="1" spans="1:14">
      <c r="A18" s="8" t="s">
        <v>42</v>
      </c>
      <c r="B18" s="9" t="s">
        <v>52</v>
      </c>
      <c r="C18" s="9"/>
      <c r="D18" s="8"/>
      <c r="E18" s="9"/>
      <c r="F18" s="15"/>
      <c r="G18" s="8"/>
      <c r="I18" s="2" t="s">
        <v>141</v>
      </c>
      <c r="J18" s="18"/>
      <c r="K18" s="18"/>
      <c r="L18" s="18"/>
      <c r="M18" s="18"/>
      <c r="N18" s="18"/>
    </row>
    <row r="19" ht="35" customHeight="1" spans="1:7">
      <c r="A19" s="6">
        <v>1</v>
      </c>
      <c r="B19" s="10" t="s">
        <v>142</v>
      </c>
      <c r="C19" s="10"/>
      <c r="D19" s="6" t="s">
        <v>15</v>
      </c>
      <c r="E19" s="10" t="s">
        <v>143</v>
      </c>
      <c r="F19" s="7">
        <f>(10.65+10.2+4.91+3.5)*36.05</f>
        <v>1054.823</v>
      </c>
      <c r="G19" s="10" t="s">
        <v>144</v>
      </c>
    </row>
    <row r="20" ht="96" customHeight="1" spans="1:7">
      <c r="A20" s="6">
        <v>2</v>
      </c>
      <c r="B20" s="10" t="s">
        <v>145</v>
      </c>
      <c r="C20" s="10" t="s">
        <v>146</v>
      </c>
      <c r="D20" s="6" t="s">
        <v>15</v>
      </c>
      <c r="E20" s="10" t="s">
        <v>147</v>
      </c>
      <c r="F20" s="7">
        <f>(60.73*1.3+(9.95+10.65)*1.55+(0.91+0.99+4.35+1.15+0.55+0.45+4.3+2.89+0.91)*2.55-2.25*2.4*2-2.1*1.1*2)*7+0.3*0.3*4*33.35+(12.48+3.14*1.5*1.5/2*1.3)*2*7</f>
        <v>1213.7555</v>
      </c>
      <c r="G20" s="6"/>
    </row>
    <row r="21" ht="95" customHeight="1" spans="1:7">
      <c r="A21" s="6">
        <v>3</v>
      </c>
      <c r="B21" s="10" t="s">
        <v>148</v>
      </c>
      <c r="C21" s="10"/>
      <c r="D21" s="6" t="s">
        <v>15</v>
      </c>
      <c r="E21" s="10" t="s">
        <v>149</v>
      </c>
      <c r="F21" s="7">
        <f>(60.73*1.3+(9.95+10.65)*1.55+(0.91+0.99+4.35+1.15+0.55+0.45+4.3+2.89+0.91)*2.55-2.25*2.4*2-2.1*1.1*2)*7+0.3*0.3*4*33.35+(12.48+3.14*1.5*1.5/2*1.3)*2*7</f>
        <v>1213.7555</v>
      </c>
      <c r="G21" s="6"/>
    </row>
    <row r="22" ht="33" customHeight="1" spans="1:7">
      <c r="A22" s="6">
        <v>4</v>
      </c>
      <c r="B22" s="10" t="s">
        <v>150</v>
      </c>
      <c r="C22" s="10"/>
      <c r="D22" s="6" t="s">
        <v>15</v>
      </c>
      <c r="E22" s="10" t="s">
        <v>151</v>
      </c>
      <c r="F22" s="7">
        <f>63.75*7</f>
        <v>446.25</v>
      </c>
      <c r="G22" s="6"/>
    </row>
    <row r="23" ht="50" customHeight="1" spans="1:8">
      <c r="A23" s="6">
        <v>5</v>
      </c>
      <c r="B23" s="10" t="s">
        <v>152</v>
      </c>
      <c r="C23" s="10"/>
      <c r="D23" s="6" t="s">
        <v>15</v>
      </c>
      <c r="E23" s="10" t="s">
        <v>153</v>
      </c>
      <c r="F23" s="7">
        <f>(63.75+(10.65+9.95)*2.8+2.55*2.4*2)*7+(3.8*2+3.24+4)*1.3*7+3.6*33.5</f>
        <v>1191.334</v>
      </c>
      <c r="G23" s="6"/>
      <c r="H23" t="s">
        <v>154</v>
      </c>
    </row>
    <row r="24" ht="30" customHeight="1" spans="1:7">
      <c r="A24" s="8" t="s">
        <v>51</v>
      </c>
      <c r="B24" s="9" t="s">
        <v>69</v>
      </c>
      <c r="C24" s="10"/>
      <c r="D24" s="6"/>
      <c r="E24" s="10"/>
      <c r="F24" s="7"/>
      <c r="G24" s="6"/>
    </row>
    <row r="25" ht="46" customHeight="1" spans="1:7">
      <c r="A25" s="6">
        <v>1</v>
      </c>
      <c r="B25" s="10" t="s">
        <v>155</v>
      </c>
      <c r="C25" s="10" t="s">
        <v>156</v>
      </c>
      <c r="D25" s="6" t="s">
        <v>15</v>
      </c>
      <c r="E25" s="10" t="s">
        <v>157</v>
      </c>
      <c r="F25" s="7">
        <f>((82-4.7-2.8-1.5*2-4.86-1.94-0.98*2-2.59-3.18)*1+(34.4+54.21-(1.5*2+2.4*2+2+3.82))*1)*4</f>
        <v>527.84</v>
      </c>
      <c r="G25" s="6"/>
    </row>
    <row r="26" ht="46" customHeight="1" spans="1:7">
      <c r="A26" s="6">
        <v>2</v>
      </c>
      <c r="B26" s="10" t="s">
        <v>158</v>
      </c>
      <c r="C26" s="10" t="s">
        <v>159</v>
      </c>
      <c r="D26" s="6" t="s">
        <v>15</v>
      </c>
      <c r="E26" s="10" t="s">
        <v>157</v>
      </c>
      <c r="F26" s="7">
        <f>((82-4.7-2.8-1.5*2-4.86-1.94-0.98*2-2.59-3.18)*1+(34.4+54.21-(1.5*2+2.4*2+2+3.82))*1)*4</f>
        <v>527.84</v>
      </c>
      <c r="G26" s="6"/>
    </row>
    <row r="27" ht="47" customHeight="1" spans="1:7">
      <c r="A27" s="6">
        <v>3</v>
      </c>
      <c r="B27" s="10" t="s">
        <v>160</v>
      </c>
      <c r="C27" s="10" t="s">
        <v>161</v>
      </c>
      <c r="D27" s="6" t="s">
        <v>15</v>
      </c>
      <c r="E27" s="10" t="s">
        <v>162</v>
      </c>
      <c r="F27" s="7">
        <f>((82-4.7-2.8-1.5*2-4.86-1.94-0.98*2-2.59-3.18)*2+(34.46+54.21-(1.5*2+2.4*2+2+3.82))*2)*4</f>
        <v>1056.16</v>
      </c>
      <c r="G27" s="6"/>
    </row>
    <row r="28" ht="30" customHeight="1" spans="1:7">
      <c r="A28" s="6">
        <v>4</v>
      </c>
      <c r="B28" s="10" t="s">
        <v>76</v>
      </c>
      <c r="C28" s="10" t="s">
        <v>163</v>
      </c>
      <c r="D28" s="6" t="s">
        <v>15</v>
      </c>
      <c r="E28" s="10">
        <v>21</v>
      </c>
      <c r="F28" s="7">
        <v>21</v>
      </c>
      <c r="G28" s="6"/>
    </row>
    <row r="29" ht="31" customHeight="1" spans="1:7">
      <c r="A29" s="6">
        <v>5</v>
      </c>
      <c r="B29" s="10" t="s">
        <v>78</v>
      </c>
      <c r="C29" s="10" t="s">
        <v>164</v>
      </c>
      <c r="D29" s="6" t="s">
        <v>15</v>
      </c>
      <c r="E29" s="10">
        <v>21</v>
      </c>
      <c r="F29" s="7">
        <v>21</v>
      </c>
      <c r="G29" s="6"/>
    </row>
    <row r="30" ht="31" customHeight="1" spans="1:7">
      <c r="A30" s="6">
        <v>6</v>
      </c>
      <c r="B30" s="10" t="s">
        <v>80</v>
      </c>
      <c r="C30" s="10" t="s">
        <v>165</v>
      </c>
      <c r="D30" s="6" t="s">
        <v>15</v>
      </c>
      <c r="E30" s="10">
        <v>21</v>
      </c>
      <c r="F30" s="7">
        <v>21</v>
      </c>
      <c r="G30" s="6"/>
    </row>
    <row r="31" ht="34" customHeight="1" spans="1:7">
      <c r="A31" s="6">
        <v>7</v>
      </c>
      <c r="B31" s="10" t="s">
        <v>82</v>
      </c>
      <c r="C31" s="10" t="s">
        <v>164</v>
      </c>
      <c r="D31" s="6" t="s">
        <v>15</v>
      </c>
      <c r="E31" s="10">
        <v>12.73</v>
      </c>
      <c r="F31" s="7">
        <v>12.73</v>
      </c>
      <c r="G31" s="6"/>
    </row>
    <row r="32" ht="30" customHeight="1" spans="1:7">
      <c r="A32" s="6">
        <v>8</v>
      </c>
      <c r="B32" s="10" t="s">
        <v>166</v>
      </c>
      <c r="C32" s="10"/>
      <c r="D32" s="6" t="s">
        <v>46</v>
      </c>
      <c r="E32" s="10">
        <v>1</v>
      </c>
      <c r="F32" s="7">
        <v>1</v>
      </c>
      <c r="G32" s="6"/>
    </row>
    <row r="33" ht="37" customHeight="1" spans="1:7">
      <c r="A33" s="6">
        <v>9</v>
      </c>
      <c r="B33" s="10" t="s">
        <v>167</v>
      </c>
      <c r="C33" s="10"/>
      <c r="D33" s="6" t="s">
        <v>168</v>
      </c>
      <c r="E33" s="10">
        <v>1</v>
      </c>
      <c r="F33" s="7">
        <v>1</v>
      </c>
      <c r="G33" s="6"/>
    </row>
    <row r="34" ht="30" customHeight="1" spans="1:7">
      <c r="A34" s="6">
        <v>10</v>
      </c>
      <c r="B34" s="10" t="s">
        <v>169</v>
      </c>
      <c r="C34" s="10"/>
      <c r="D34" s="6" t="s">
        <v>15</v>
      </c>
      <c r="E34" s="10">
        <v>23</v>
      </c>
      <c r="F34" s="7">
        <v>23</v>
      </c>
      <c r="G34" s="6" t="s">
        <v>170</v>
      </c>
    </row>
    <row r="35" ht="30" customHeight="1" spans="1:7">
      <c r="A35" s="6">
        <v>11</v>
      </c>
      <c r="B35" s="10" t="s">
        <v>171</v>
      </c>
      <c r="C35" s="10"/>
      <c r="D35" s="6" t="s">
        <v>15</v>
      </c>
      <c r="E35" s="10" t="s">
        <v>172</v>
      </c>
      <c r="F35" s="7">
        <f>(2+2.3)*35</f>
        <v>150.5</v>
      </c>
      <c r="G35" s="6" t="s">
        <v>170</v>
      </c>
    </row>
    <row r="36" ht="30" customHeight="1" spans="1:7">
      <c r="A36" s="6">
        <v>12</v>
      </c>
      <c r="B36" s="10" t="s">
        <v>89</v>
      </c>
      <c r="C36" s="10"/>
      <c r="D36" s="6" t="s">
        <v>15</v>
      </c>
      <c r="E36" s="10" t="s">
        <v>173</v>
      </c>
      <c r="F36" s="7">
        <f>+(2*2+2.3)*35</f>
        <v>220.5</v>
      </c>
      <c r="G36" s="6"/>
    </row>
    <row r="37" ht="30" customHeight="1" spans="1:7">
      <c r="A37" s="6"/>
      <c r="B37" s="9" t="s">
        <v>174</v>
      </c>
      <c r="C37" s="10"/>
      <c r="D37" s="6"/>
      <c r="E37" s="10"/>
      <c r="F37" s="7"/>
      <c r="G37" s="6"/>
    </row>
    <row r="38" ht="76" customHeight="1" spans="1:7">
      <c r="A38" s="6">
        <v>1</v>
      </c>
      <c r="B38" s="10" t="s">
        <v>175</v>
      </c>
      <c r="C38" s="10"/>
      <c r="D38" s="6"/>
      <c r="E38" s="10" t="s">
        <v>176</v>
      </c>
      <c r="F38" s="7">
        <f>(10.09+13.5+4.9+0.6)*36.05+(7.33+9.93+4.9+0.6)*28.05+(7.83+10.43+4.9+0.6)*20.05+(10.09+13.5+4.9+0.6)*20.05+(12.21+9.61+4.9+0.6)*20.05+(6.9+9.5+4.9+0.6)*20.05+(11.6+9+4.9+0.6)*28.05+(12+17+4.9+0.6)*28.05</f>
        <v>5433.446</v>
      </c>
      <c r="G38" s="6"/>
    </row>
    <row r="39" ht="381" customHeight="1" spans="1:7">
      <c r="A39" s="6">
        <v>2</v>
      </c>
      <c r="B39" s="10" t="s">
        <v>177</v>
      </c>
      <c r="C39" s="10"/>
      <c r="D39" s="6"/>
      <c r="E39" s="16" t="s">
        <v>178</v>
      </c>
      <c r="F39" s="7">
        <f>(66.3*1.3+(10.09+13.5)*1.55+(0.91+0.99+4.35+1.15+0.55+0.45+4.3+2.89+0.91)*2.55-2.25*2.4*2-2.1*1.1*2)*7+0.3*0.3*4*33.35+(12.48+3.14*1.5*1.5/2*1.3)*2*7+(51.8*1.3+(7.33+9.93)*1.55+(0.91+0.99+4.35+1.15+0.55+0.45+4.3+2.89+0.91)*2.55-2.25*2.4*2-2.1*1.1*2)*5+0.3*0.3*4*28.05+(12.48+3.14*1.5*1.5/2*1.3)*2*5+(53.4*1.3+(7.83+10.43)*1.55+(0.91+0.99+4.35+1.15+0.55+0.45+4.3+2.89+0.91)*2.55-2.25*2.4*2-2.1*1.1*2)*3+0.3*0.3*4*20.05+(12.48+3.14*1.5*1.5/2*1.3)*2*3+(43.49*1.3+(10.9+13.5)*1.55+(0.91+0.99+4.35+1.15+0.55+0.45+4.3+2.89+0.91)*2.55-2.25*2.4*2-2.1*1.1*2)*3+0.3*0.3*4*20.05+(12.48+3.14*1.5*1.5/2*1.3)*2*3+(46.56*1.3+(12.21+9.61)*1.55+(0.91+0.99+4.35+1.15+0.55+0.45+4.3+2.89+0.91)*2.55-2.25*2.4*2-2.1*1.1*2)*3+0.3*0.3*4*20.05+(12.48+3.14*1.5*1.5/2*1.3)*2*3+(55.13*1.3+(6.9+9.5)*1.55+(0.91+0.99+4.35+1.15+0.55+0.45+4.3+2.89+0.91)*2.55-2.25*2.4*2-2.1*1.1*2)*3+0.3*0.3*4*20.05+(12.48+3.14*1.5*1.5/2*1.3)*2*3+(41.74*1.3+(11.6+9)*1.55+(0.91+0.99+4.35+1.15+0.55+0.45+4.3+2.89+0.91)*2.55-2.25*2.4*2-2.1*1.1*2)*5+0.3*0.3*4*28.05+(12.48+3.14*1.5*1.5/2*1.3)*2*5+(77.08*1.3+(12+17)*1.55+(0.91+0.99+4.35+1.15+0.55+0.45+4.3+2.89+0.91)*2.55-2.25*2.4*2-2.1*1.1*2)*5+0.3*0.3*4*28.05+(12.48+3.14*1.5*1.5/2*1.3)*2*5</f>
        <v>5775.3855</v>
      </c>
      <c r="G39" s="6"/>
    </row>
    <row r="40" ht="373" customHeight="1" spans="1:7">
      <c r="A40" s="6">
        <v>3</v>
      </c>
      <c r="B40" s="10" t="s">
        <v>179</v>
      </c>
      <c r="C40" s="10"/>
      <c r="D40" s="6"/>
      <c r="E40" s="16" t="s">
        <v>178</v>
      </c>
      <c r="F40" s="7">
        <f>(66.3*1.3+(10.09+13.5)*1.55+(0.91+0.99+4.35+1.15+0.55+0.45+4.3+2.89+0.91)*2.55-2.25*2.4*2-2.1*1.1*2)*7+0.3*0.3*4*33.35+(12.48+3.14*1.5*1.5/2*1.3)*2*7+(51.8*1.3+(7.33+9.93)*1.55+(0.91+0.99+4.35+1.15+0.55+0.45+4.3+2.89+0.91)*2.55-2.25*2.4*2-2.1*1.1*2)*5+0.3*0.3*4*28.05+(12.48+3.14*1.5*1.5/2*1.3)*2*5+(53.4*1.3+(7.83+10.43)*1.55+(0.91+0.99+4.35+1.15+0.55+0.45+4.3+2.89+0.91)*2.55-2.25*2.4*2-2.1*1.1*2)*3+0.3*0.3*4*20.05+(12.48+3.14*1.5*1.5/2*1.3)*2*3+(43.49*1.3+(10.9+13.5)*1.55+(0.91+0.99+4.35+1.15+0.55+0.45+4.3+2.89+0.91)*2.55-2.25*2.4*2-2.1*1.1*2)*3+0.3*0.3*4*20.05+(12.48+3.14*1.5*1.5/2*1.3)*2*3+(46.56*1.3+(12.21+9.61)*1.55+(0.91+0.99+4.35+1.15+0.55+0.45+4.3+2.89+0.91)*2.55-2.25*2.4*2-2.1*1.1*2)*3+0.3*0.3*4*20.05+(12.48+3.14*1.5*1.5/2*1.3)*2*3+(55.13*1.3+(6.9+9.5)*1.55+(0.91+0.99+4.35+1.15+0.55+0.45+4.3+2.89+0.91)*2.55-2.25*2.4*2-2.1*1.1*2)*3+0.3*0.3*4*20.05+(12.48+3.14*1.5*1.5/2*1.3)*2*3+(41.74*1.3+(11.6+9)*1.55+(0.91+0.99+4.35+1.15+0.55+0.45+4.3+2.89+0.91)*2.55-2.25*2.4*2-2.1*1.1*2)*5+0.3*0.3*4*28.05+(12.48+3.14*1.5*1.5/2*1.3)*2*5+(77.08*1.3+(12+17)*1.55+(0.91+0.99+4.35+1.15+0.55+0.45+4.3+2.89+0.91)*2.55-2.25*2.4*2-2.1*1.1*2)*5+0.3*0.3*4*28.05+(12.48+3.14*1.5*1.5/2*1.3)*2*5</f>
        <v>5775.3855</v>
      </c>
      <c r="G40" s="6"/>
    </row>
    <row r="41" ht="48" customHeight="1" spans="1:7">
      <c r="A41" s="6">
        <v>4</v>
      </c>
      <c r="B41" s="10" t="s">
        <v>180</v>
      </c>
      <c r="C41" s="10"/>
      <c r="D41" s="6"/>
      <c r="E41" s="10" t="s">
        <v>181</v>
      </c>
      <c r="F41" s="7">
        <f ca="1" t="array" ref="F41">工程量</f>
        <v>1912.94</v>
      </c>
      <c r="G41" s="6"/>
    </row>
    <row r="42" ht="231" customHeight="1" spans="1:7">
      <c r="A42" s="6">
        <v>5</v>
      </c>
      <c r="B42" s="10" t="s">
        <v>182</v>
      </c>
      <c r="C42" s="10"/>
      <c r="D42" s="6"/>
      <c r="E42" s="10" t="s">
        <v>183</v>
      </c>
      <c r="F42" s="7">
        <f ca="1" t="array" ref="F42">工程量</f>
        <v>5715.396</v>
      </c>
      <c r="G42" s="6"/>
    </row>
    <row r="43" ht="48" customHeight="1" spans="1:7">
      <c r="A43" s="6">
        <v>6</v>
      </c>
      <c r="B43" s="6"/>
      <c r="C43" s="10"/>
      <c r="D43" s="6"/>
      <c r="E43" s="10"/>
      <c r="F43" s="7"/>
      <c r="G43" s="6"/>
    </row>
  </sheetData>
  <sortState ref="G7:G8">
    <sortCondition ref="G8"/>
  </sortState>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报价清单</vt:lpstr>
      <vt:lpstr>工程量计算明细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刘金柱</cp:lastModifiedBy>
  <dcterms:created xsi:type="dcterms:W3CDTF">2024-09-19T08:10:00Z</dcterms:created>
  <dcterms:modified xsi:type="dcterms:W3CDTF">2024-10-29T09:31:09Z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2EFF34D9387946858204D2600DA97148_13</vt:lpwstr>
  </property>
  <property fmtid="{D5CDD505-2E9C-101B-9397-08002B2CF9AE}" pid="3" name="KSOProductBuildVer">
    <vt:lpwstr>2052-11.8.2.10912</vt:lpwstr>
  </property>
</Properties>
</file>